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0560" activeTab="5"/>
  </bookViews>
  <sheets>
    <sheet name="R&amp;P Accounts" sheetId="16" r:id="rId1"/>
    <sheet name="TB 310318" sheetId="7" r:id="rId2"/>
    <sheet name="Cash Book Q4" sheetId="15" r:id="rId3"/>
    <sheet name="Cash Book Q3" sheetId="14" r:id="rId4"/>
    <sheet name="Cash Book Q2" sheetId="13" r:id="rId5"/>
    <sheet name="Cash Book Q1" sheetId="11" r:id="rId6"/>
  </sheets>
  <definedNames>
    <definedName name="_xlnm.Print_Area" localSheetId="0">'R&amp;P Accounts'!$A$1:$J$92</definedName>
  </definedNames>
  <calcPr calcId="145621"/>
</workbook>
</file>

<file path=xl/calcChain.xml><?xml version="1.0" encoding="utf-8"?>
<calcChain xmlns="http://schemas.openxmlformats.org/spreadsheetml/2006/main">
  <c r="H42" i="16" l="1"/>
  <c r="J42" i="16"/>
  <c r="F42" i="16"/>
  <c r="D42" i="16"/>
  <c r="B42" i="16"/>
  <c r="B44" i="16" l="1"/>
  <c r="H44" i="16" s="1"/>
  <c r="H34" i="16"/>
  <c r="B32" i="16"/>
  <c r="D30" i="16"/>
  <c r="H30" i="16" s="1"/>
  <c r="B37" i="16"/>
  <c r="H37" i="16" s="1"/>
  <c r="K37" i="7"/>
  <c r="B38" i="16"/>
  <c r="B40" i="16" s="1"/>
  <c r="J40" i="16"/>
  <c r="F40" i="16"/>
  <c r="B16" i="16"/>
  <c r="H13" i="16"/>
  <c r="D33" i="16"/>
  <c r="H33" i="16" s="1"/>
  <c r="D32" i="16"/>
  <c r="H32" i="16" s="1"/>
  <c r="D31" i="16"/>
  <c r="H31" i="16" s="1"/>
  <c r="D29" i="16"/>
  <c r="H29" i="16" s="1"/>
  <c r="D28" i="16"/>
  <c r="H28" i="16" s="1"/>
  <c r="B17" i="16"/>
  <c r="H17" i="16" s="1"/>
  <c r="H16" i="16"/>
  <c r="D15" i="16"/>
  <c r="H15" i="16" s="1"/>
  <c r="D12" i="16"/>
  <c r="H12" i="16" s="1"/>
  <c r="D11" i="16"/>
  <c r="H11" i="16" s="1"/>
  <c r="H18" i="16"/>
  <c r="H19" i="16"/>
  <c r="H20" i="16"/>
  <c r="F21" i="16"/>
  <c r="J21" i="16"/>
  <c r="H35" i="16"/>
  <c r="H36" i="16"/>
  <c r="H39" i="16"/>
  <c r="H43" i="16"/>
  <c r="J54" i="16"/>
  <c r="N37" i="7"/>
  <c r="P39" i="7" s="1"/>
  <c r="B30" i="7"/>
  <c r="B25" i="7"/>
  <c r="B20" i="7"/>
  <c r="B19" i="7"/>
  <c r="B17" i="7"/>
  <c r="B16" i="7"/>
  <c r="J45" i="16" l="1"/>
  <c r="H38" i="16"/>
  <c r="D40" i="16"/>
  <c r="F45" i="16"/>
  <c r="J55" i="16" s="1"/>
  <c r="B21" i="16"/>
  <c r="D21" i="16"/>
  <c r="H40" i="16" l="1"/>
  <c r="H21" i="16"/>
  <c r="B45" i="16"/>
  <c r="F51" i="16" s="1"/>
  <c r="F54" i="16" s="1"/>
  <c r="D45" i="16" l="1"/>
  <c r="F55" i="16"/>
  <c r="H51" i="16" l="1"/>
  <c r="H54" i="16" s="1"/>
  <c r="H55" i="16" s="1"/>
  <c r="H45" i="16"/>
  <c r="B34" i="7" l="1"/>
  <c r="B33" i="7"/>
  <c r="B31" i="7"/>
  <c r="B28" i="7"/>
  <c r="B27" i="7"/>
  <c r="B23" i="7"/>
  <c r="B22" i="7"/>
  <c r="B21" i="7"/>
  <c r="Q25" i="15"/>
  <c r="L26" i="15"/>
  <c r="L27" i="15" s="1"/>
  <c r="L39" i="11"/>
  <c r="L41" i="13"/>
  <c r="L29" i="14"/>
  <c r="L23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M22" i="15"/>
  <c r="C12" i="7"/>
  <c r="E27" i="15"/>
  <c r="E26" i="15"/>
  <c r="C14" i="7" s="1"/>
  <c r="B38" i="7" l="1"/>
  <c r="C13" i="7"/>
  <c r="C38" i="11" l="1"/>
  <c r="D38" i="11"/>
  <c r="E38" i="11"/>
  <c r="F38" i="11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F22" i="15"/>
  <c r="E22" i="15"/>
  <c r="D22" i="15"/>
  <c r="C22" i="15"/>
  <c r="L20" i="15"/>
  <c r="G20" i="15"/>
  <c r="L19" i="15"/>
  <c r="G19" i="15"/>
  <c r="L18" i="15"/>
  <c r="G18" i="15"/>
  <c r="L17" i="15"/>
  <c r="G17" i="15"/>
  <c r="L16" i="15"/>
  <c r="G16" i="15"/>
  <c r="L15" i="15"/>
  <c r="G15" i="15"/>
  <c r="L14" i="15"/>
  <c r="G14" i="15"/>
  <c r="L13" i="15"/>
  <c r="G13" i="15"/>
  <c r="L12" i="15"/>
  <c r="G12" i="15"/>
  <c r="L11" i="15"/>
  <c r="G11" i="15"/>
  <c r="L10" i="15"/>
  <c r="G10" i="15"/>
  <c r="L9" i="15"/>
  <c r="G9" i="15"/>
  <c r="L8" i="15"/>
  <c r="G8" i="15"/>
  <c r="L7" i="15"/>
  <c r="G7" i="15"/>
  <c r="L6" i="15"/>
  <c r="G6" i="15"/>
  <c r="L5" i="15"/>
  <c r="G5" i="15"/>
  <c r="C40" i="13"/>
  <c r="D40" i="13"/>
  <c r="E40" i="13"/>
  <c r="F40" i="13"/>
  <c r="Q28" i="14"/>
  <c r="C28" i="14"/>
  <c r="D28" i="14"/>
  <c r="E28" i="14"/>
  <c r="F28" i="14"/>
  <c r="R28" i="14"/>
  <c r="AB28" i="14"/>
  <c r="AA28" i="14"/>
  <c r="Z28" i="14"/>
  <c r="Y28" i="14"/>
  <c r="X28" i="14"/>
  <c r="W28" i="14"/>
  <c r="V28" i="14"/>
  <c r="U28" i="14"/>
  <c r="T28" i="14"/>
  <c r="S28" i="14"/>
  <c r="P28" i="14"/>
  <c r="O28" i="14"/>
  <c r="N28" i="14"/>
  <c r="M28" i="14"/>
  <c r="L26" i="14"/>
  <c r="G26" i="14"/>
  <c r="L25" i="14"/>
  <c r="G25" i="14"/>
  <c r="L24" i="14"/>
  <c r="G24" i="14"/>
  <c r="L23" i="14"/>
  <c r="G23" i="14"/>
  <c r="L22" i="14"/>
  <c r="G22" i="14"/>
  <c r="L21" i="14"/>
  <c r="G21" i="14"/>
  <c r="L20" i="14"/>
  <c r="G20" i="14"/>
  <c r="L19" i="14"/>
  <c r="G19" i="14"/>
  <c r="L18" i="14"/>
  <c r="G18" i="14"/>
  <c r="L17" i="14"/>
  <c r="G17" i="14"/>
  <c r="L16" i="14"/>
  <c r="G16" i="14"/>
  <c r="L15" i="14"/>
  <c r="G15" i="14"/>
  <c r="L14" i="14"/>
  <c r="G14" i="14"/>
  <c r="L13" i="14"/>
  <c r="G13" i="14"/>
  <c r="L12" i="14"/>
  <c r="G12" i="14"/>
  <c r="L11" i="14"/>
  <c r="G11" i="14"/>
  <c r="L10" i="14"/>
  <c r="G10" i="14"/>
  <c r="L9" i="14"/>
  <c r="G9" i="14"/>
  <c r="L8" i="14"/>
  <c r="G8" i="14"/>
  <c r="L7" i="14"/>
  <c r="G7" i="14"/>
  <c r="L6" i="14"/>
  <c r="G6" i="14"/>
  <c r="L5" i="14"/>
  <c r="G5" i="14"/>
  <c r="L38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G38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5" i="13"/>
  <c r="D25" i="15" l="1"/>
  <c r="O25" i="15"/>
  <c r="E25" i="15"/>
  <c r="F25" i="15"/>
  <c r="C25" i="15"/>
  <c r="C15" i="7" s="1"/>
  <c r="I15" i="7" s="1"/>
  <c r="N25" i="15"/>
  <c r="C11" i="7"/>
  <c r="C38" i="7" s="1"/>
  <c r="G22" i="15"/>
  <c r="L22" i="15"/>
  <c r="L28" i="14"/>
  <c r="G28" i="14"/>
  <c r="L40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M38" i="11"/>
  <c r="M25" i="15" s="1"/>
  <c r="N38" i="11"/>
  <c r="O38" i="11"/>
  <c r="P25" i="15" s="1"/>
  <c r="P38" i="11"/>
  <c r="Q38" i="11"/>
  <c r="R38" i="11"/>
  <c r="S38" i="11"/>
  <c r="T38" i="11"/>
  <c r="U38" i="11"/>
  <c r="V38" i="11"/>
  <c r="W38" i="11"/>
  <c r="X38" i="11"/>
  <c r="L29" i="11"/>
  <c r="L30" i="11"/>
  <c r="L31" i="11"/>
  <c r="L32" i="11"/>
  <c r="L33" i="11"/>
  <c r="L34" i="11"/>
  <c r="L35" i="11"/>
  <c r="L36" i="11"/>
  <c r="L37" i="11"/>
  <c r="G29" i="11"/>
  <c r="G30" i="11"/>
  <c r="G31" i="11"/>
  <c r="G32" i="11"/>
  <c r="G33" i="11"/>
  <c r="G34" i="11"/>
  <c r="G35" i="11"/>
  <c r="G36" i="11"/>
  <c r="G37" i="11"/>
  <c r="L18" i="11"/>
  <c r="L19" i="11"/>
  <c r="L20" i="11"/>
  <c r="L21" i="11"/>
  <c r="L22" i="11"/>
  <c r="L23" i="11"/>
  <c r="L24" i="11"/>
  <c r="L25" i="11"/>
  <c r="L26" i="11"/>
  <c r="L27" i="11"/>
  <c r="L28" i="11"/>
  <c r="G18" i="11"/>
  <c r="G19" i="11"/>
  <c r="G20" i="11"/>
  <c r="G21" i="11"/>
  <c r="G22" i="11"/>
  <c r="G23" i="11"/>
  <c r="G24" i="11"/>
  <c r="G25" i="11"/>
  <c r="G26" i="11"/>
  <c r="G27" i="11"/>
  <c r="G28" i="11"/>
  <c r="G16" i="11"/>
  <c r="G17" i="11"/>
  <c r="G6" i="11"/>
  <c r="G7" i="11"/>
  <c r="G8" i="11"/>
  <c r="G9" i="11"/>
  <c r="G10" i="11"/>
  <c r="G11" i="11"/>
  <c r="G12" i="11"/>
  <c r="G13" i="11"/>
  <c r="G14" i="11"/>
  <c r="G15" i="11"/>
  <c r="G5" i="11"/>
  <c r="G38" i="11" s="1"/>
  <c r="F38" i="7"/>
  <c r="E38" i="7"/>
  <c r="L15" i="7" l="1"/>
  <c r="G40" i="13"/>
  <c r="G25" i="15"/>
  <c r="L17" i="11"/>
  <c r="L16" i="11"/>
  <c r="L15" i="11"/>
  <c r="L14" i="11"/>
  <c r="L13" i="11"/>
  <c r="L11" i="11"/>
  <c r="L10" i="11"/>
  <c r="L9" i="11"/>
  <c r="L8" i="11"/>
  <c r="L7" i="11"/>
  <c r="L6" i="11"/>
  <c r="L5" i="11"/>
  <c r="L38" i="11" s="1"/>
  <c r="L25" i="15" s="1"/>
  <c r="I36" i="7"/>
  <c r="K34" i="7"/>
  <c r="H34" i="7"/>
  <c r="K28" i="7"/>
  <c r="I14" i="7"/>
  <c r="L14" i="7" s="1"/>
  <c r="I13" i="7"/>
  <c r="L13" i="7" s="1"/>
  <c r="I12" i="7"/>
  <c r="L12" i="7" s="1"/>
  <c r="J5" i="11" l="1"/>
  <c r="J6" i="11" s="1"/>
  <c r="J7" i="11" s="1"/>
  <c r="J8" i="11" s="1"/>
  <c r="J9" i="11" s="1"/>
  <c r="J10" i="11" s="1"/>
  <c r="J11" i="11" s="1"/>
  <c r="H28" i="7"/>
  <c r="I11" i="7"/>
  <c r="H19" i="7"/>
  <c r="K19" i="7"/>
  <c r="K24" i="7"/>
  <c r="H24" i="7"/>
  <c r="K31" i="7"/>
  <c r="H31" i="7"/>
  <c r="H9" i="7"/>
  <c r="N9" i="7"/>
  <c r="H17" i="7"/>
  <c r="K17" i="7"/>
  <c r="K29" i="7"/>
  <c r="H29" i="7"/>
  <c r="K21" i="7"/>
  <c r="H21" i="7"/>
  <c r="H32" i="7"/>
  <c r="K32" i="7"/>
  <c r="H18" i="7"/>
  <c r="K18" i="7"/>
  <c r="K22" i="7"/>
  <c r="H22" i="7"/>
  <c r="K30" i="7"/>
  <c r="H30" i="7"/>
  <c r="K23" i="7"/>
  <c r="H23" i="7"/>
  <c r="O10" i="7"/>
  <c r="L11" i="7" l="1"/>
  <c r="I38" i="7"/>
  <c r="J12" i="1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G39" i="11"/>
  <c r="J4" i="13" s="1"/>
  <c r="H25" i="7"/>
  <c r="K25" i="7"/>
  <c r="H20" i="7"/>
  <c r="K20" i="7"/>
  <c r="K35" i="7"/>
  <c r="H35" i="7"/>
  <c r="H33" i="7"/>
  <c r="K33" i="7"/>
  <c r="H27" i="7"/>
  <c r="K27" i="7"/>
  <c r="K26" i="7"/>
  <c r="H26" i="7"/>
  <c r="L38" i="7" l="1"/>
  <c r="G41" i="13"/>
  <c r="J4" i="14" s="1"/>
  <c r="J5" i="13"/>
  <c r="J6" i="13" s="1"/>
  <c r="J7" i="13" s="1"/>
  <c r="J8" i="13" s="1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H16" i="7"/>
  <c r="H38" i="7" s="1"/>
  <c r="K16" i="7"/>
  <c r="J5" i="14" l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G29" i="14"/>
  <c r="J4" i="15" s="1"/>
  <c r="J5" i="15" l="1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G23" i="15"/>
  <c r="N8" i="7"/>
  <c r="N38" i="7" s="1"/>
  <c r="H8" i="7"/>
  <c r="B39" i="7" l="1"/>
  <c r="K38" i="7"/>
  <c r="O38" i="7"/>
</calcChain>
</file>

<file path=xl/sharedStrings.xml><?xml version="1.0" encoding="utf-8"?>
<sst xmlns="http://schemas.openxmlformats.org/spreadsheetml/2006/main" count="482" uniqueCount="270">
  <si>
    <t>£</t>
  </si>
  <si>
    <t>Debtors</t>
  </si>
  <si>
    <t>Date</t>
  </si>
  <si>
    <t>Peoples Health Trust</t>
  </si>
  <si>
    <t>Other Income</t>
  </si>
  <si>
    <t>Staff Salaries</t>
  </si>
  <si>
    <t>Staff Training</t>
  </si>
  <si>
    <t>Recruitment</t>
  </si>
  <si>
    <t>Forum Expenses</t>
  </si>
  <si>
    <t>Insurance</t>
  </si>
  <si>
    <t>Accountancy Fees</t>
  </si>
  <si>
    <t>Payroll Expenses</t>
  </si>
  <si>
    <t>AGM Expenses</t>
  </si>
  <si>
    <t>Office Supplies</t>
  </si>
  <si>
    <t>Internet/Broadband</t>
  </si>
  <si>
    <t>Mobiles</t>
  </si>
  <si>
    <t>Travel Expenses</t>
  </si>
  <si>
    <t>Balance</t>
  </si>
  <si>
    <t>YEAR END ADJUSTS</t>
  </si>
  <si>
    <t>SOFA (P &amp; L)</t>
  </si>
  <si>
    <t>BALANCE SHEET</t>
  </si>
  <si>
    <t>Dr</t>
  </si>
  <si>
    <t>Cr</t>
  </si>
  <si>
    <t>Cash at Bank</t>
  </si>
  <si>
    <t>Creditors</t>
  </si>
  <si>
    <t>Training income</t>
  </si>
  <si>
    <t xml:space="preserve">SCC - MH Forum </t>
  </si>
  <si>
    <t>Gross Salaries</t>
  </si>
  <si>
    <t>IHAG meetings</t>
  </si>
  <si>
    <t>Accountants Fees</t>
  </si>
  <si>
    <t>Advertising</t>
  </si>
  <si>
    <t>Office Expenses</t>
  </si>
  <si>
    <t>Website</t>
  </si>
  <si>
    <t>Pay back Peoples Health Trust</t>
  </si>
  <si>
    <t>Sundries</t>
  </si>
  <si>
    <t>Details</t>
  </si>
  <si>
    <t>Total Income</t>
  </si>
  <si>
    <t>Chq/BACS/Chq</t>
  </si>
  <si>
    <t>Rec</t>
  </si>
  <si>
    <t>Chq:</t>
  </si>
  <si>
    <t>Total Exp</t>
  </si>
  <si>
    <t>Training</t>
  </si>
  <si>
    <t>Accounts</t>
  </si>
  <si>
    <t>Balance b/fwd</t>
  </si>
  <si>
    <t>Leroy Reid</t>
  </si>
  <si>
    <t xml:space="preserve">Totals </t>
  </si>
  <si>
    <t>Balance c/fwd</t>
  </si>
  <si>
    <t>Meetings</t>
  </si>
  <si>
    <t>Income</t>
  </si>
  <si>
    <t>TB @ 31/03/2018</t>
  </si>
  <si>
    <t>SURREY GYPSY TRAVELLER COMMUNITY RELATIONS  FORUM - TRIAL BALANCE 31st March 2018</t>
  </si>
  <si>
    <t>Adjusted TB @ 31/03/2018</t>
  </si>
  <si>
    <t>Equity/Reserves 2016/17</t>
  </si>
  <si>
    <t>Surplus/(deficit) 2017/18</t>
  </si>
  <si>
    <t>SURREY GYPSY TRAVELLER COMMUNITIES  FORUM - CASH BOOK Q1 April to June 2017</t>
  </si>
  <si>
    <t>4.4.17</t>
  </si>
  <si>
    <t>Deposit</t>
  </si>
  <si>
    <t>SCTCF Training</t>
  </si>
  <si>
    <t>5.4.17</t>
  </si>
  <si>
    <t>Payroll</t>
  </si>
  <si>
    <t>HMRC Mar '17</t>
  </si>
  <si>
    <t>J Hockley</t>
  </si>
  <si>
    <t>6.4.17</t>
  </si>
  <si>
    <t>ID mobile</t>
  </si>
  <si>
    <t>7.4.17</t>
  </si>
  <si>
    <t>Mark Haythorne Expenses</t>
  </si>
  <si>
    <t>13.4.17</t>
  </si>
  <si>
    <t>Epsom &amp; Ewell Bourne Hall</t>
  </si>
  <si>
    <t>10.4.17</t>
  </si>
  <si>
    <t>Lottery Main Grants - Culture Month</t>
  </si>
  <si>
    <t>Grants/               Funding</t>
  </si>
  <si>
    <t>Central Surrey Heath</t>
  </si>
  <si>
    <t>20.4.17</t>
  </si>
  <si>
    <t>Waverley</t>
  </si>
  <si>
    <t>21.4.17</t>
  </si>
  <si>
    <t>A Wilson Expenses</t>
  </si>
  <si>
    <t>Surrey Police</t>
  </si>
  <si>
    <t>24.4.17</t>
  </si>
  <si>
    <t>26.4.17</t>
  </si>
  <si>
    <t>D Haythorne Expenses</t>
  </si>
  <si>
    <t>28.4.17</t>
  </si>
  <si>
    <t>2.5.17</t>
  </si>
  <si>
    <t>Mole Valley DC</t>
  </si>
  <si>
    <t>9.5.17</t>
  </si>
  <si>
    <t>20.5.17</t>
  </si>
  <si>
    <t>Traveller Times publication</t>
  </si>
  <si>
    <t>22.5.17</t>
  </si>
  <si>
    <t>D Haythorne Expenses (flowers A Wilson &amp; G Lee)</t>
  </si>
  <si>
    <t>2.6.17</t>
  </si>
  <si>
    <t>A Wilson</t>
  </si>
  <si>
    <t>7.6.17</t>
  </si>
  <si>
    <t>NHS Surrey Downs</t>
  </si>
  <si>
    <t>19.6.17</t>
  </si>
  <si>
    <t>Ms SL Grundy (Fridge reimursement)</t>
  </si>
  <si>
    <t>Lottery Culture Month</t>
  </si>
  <si>
    <t>J Hockley expenses</t>
  </si>
  <si>
    <t>Florence J Halfon (Gypsy Music)</t>
  </si>
  <si>
    <t>21.6.17</t>
  </si>
  <si>
    <t>E Midgley (PA System)</t>
  </si>
  <si>
    <t>S Grundy Expenses</t>
  </si>
  <si>
    <t>22.6.17</t>
  </si>
  <si>
    <t>J Hockley (stand)</t>
  </si>
  <si>
    <t>27.6.17</t>
  </si>
  <si>
    <t>A Duffy (Display &amp; Travel)</t>
  </si>
  <si>
    <t>6.7.17</t>
  </si>
  <si>
    <t>ID Mobile</t>
  </si>
  <si>
    <t>A Wilson - Epsom</t>
  </si>
  <si>
    <t>7.7.17</t>
  </si>
  <si>
    <t>10.7.17</t>
  </si>
  <si>
    <t>Shane Harrison</t>
  </si>
  <si>
    <t>13.7.17</t>
  </si>
  <si>
    <t>SCC hall hire - H Brazil leaving do</t>
  </si>
  <si>
    <t>19.7.17</t>
  </si>
  <si>
    <t>A Wison - Ash</t>
  </si>
  <si>
    <t>D Haythorne refreshments</t>
  </si>
  <si>
    <t>3.8.17</t>
  </si>
  <si>
    <t>Grant pay back Peoples Health</t>
  </si>
  <si>
    <t>Grants</t>
  </si>
  <si>
    <t>8.8.17</t>
  </si>
  <si>
    <t>9.8.17</t>
  </si>
  <si>
    <t>A Wilson - Winchester</t>
  </si>
  <si>
    <t>J Hockley - Winchester</t>
  </si>
  <si>
    <t>22.8.17</t>
  </si>
  <si>
    <t>J Harte - Gypsy wagons</t>
  </si>
  <si>
    <t>Print Solutions posters</t>
  </si>
  <si>
    <t>29.8.17</t>
  </si>
  <si>
    <t xml:space="preserve">J Hockley </t>
  </si>
  <si>
    <t>6.9.17</t>
  </si>
  <si>
    <t>M Hawthorne refreshments</t>
  </si>
  <si>
    <t>8.9.17</t>
  </si>
  <si>
    <t>A Wilson - Guildford</t>
  </si>
  <si>
    <t>A Wilson - Dorking</t>
  </si>
  <si>
    <t>14.9.17</t>
  </si>
  <si>
    <t>A Wilson - Staines</t>
  </si>
  <si>
    <t>G Lee - Surrey Police</t>
  </si>
  <si>
    <t>J Hockley - Surrey Police</t>
  </si>
  <si>
    <t>J Hockley - Staines</t>
  </si>
  <si>
    <t>J Hockley - Hilda Present</t>
  </si>
  <si>
    <t>18.9.17</t>
  </si>
  <si>
    <t xml:space="preserve">S Grundy </t>
  </si>
  <si>
    <t>Administration</t>
  </si>
  <si>
    <t>Travel &amp; Subsistence Expenses</t>
  </si>
  <si>
    <t>20.9.17</t>
  </si>
  <si>
    <t>M Haythorne - House of Lords (8 people)</t>
  </si>
  <si>
    <t>21.9.17</t>
  </si>
  <si>
    <t>NAGTO to 31.3.18</t>
  </si>
  <si>
    <t>Subscriptions</t>
  </si>
  <si>
    <t>Mary Frances Trust</t>
  </si>
  <si>
    <t>22.9.17</t>
  </si>
  <si>
    <t>St Judes</t>
  </si>
  <si>
    <t>WCC</t>
  </si>
  <si>
    <t>A Wilson - Sry Police Mole Valley</t>
  </si>
  <si>
    <t>A Wilson - Farnham</t>
  </si>
  <si>
    <t>25.9.17</t>
  </si>
  <si>
    <t>SURREY GYPSY TRAVELLER COMMUNITIES  FORUM - CASH BOOK Q3 October to December 2017</t>
  </si>
  <si>
    <t>SURREY GYPSY TRAVELLER COMMUNITIES  FORUM - CASH BOOK Q2 July to September 2017</t>
  </si>
  <si>
    <t>5.10.17</t>
  </si>
  <si>
    <t>Action for Carers</t>
  </si>
  <si>
    <t>9.10.17</t>
  </si>
  <si>
    <t>Yvette How</t>
  </si>
  <si>
    <t>11.10.17</t>
  </si>
  <si>
    <t>Chimes for Lunch</t>
  </si>
  <si>
    <t>AGM</t>
  </si>
  <si>
    <t>J Hockley - refreshments</t>
  </si>
  <si>
    <t>E Billington - travel</t>
  </si>
  <si>
    <t>Sythwood Primary</t>
  </si>
  <si>
    <t>13.10.17</t>
  </si>
  <si>
    <t>North 51 PHLS</t>
  </si>
  <si>
    <t>Reigate &amp; Banstead</t>
  </si>
  <si>
    <t>16.10.17</t>
  </si>
  <si>
    <t>Surrey Borders</t>
  </si>
  <si>
    <t>19.10.17</t>
  </si>
  <si>
    <t>GBC</t>
  </si>
  <si>
    <t>3.11.17</t>
  </si>
  <si>
    <t>First Community</t>
  </si>
  <si>
    <t>8.11.17</t>
  </si>
  <si>
    <t>15.11.17</t>
  </si>
  <si>
    <t>External Training</t>
  </si>
  <si>
    <t>Forum Training</t>
  </si>
  <si>
    <t>29.11.17</t>
  </si>
  <si>
    <t>M Hawthorne -Cultaral Compentence</t>
  </si>
  <si>
    <t>1.12.17</t>
  </si>
  <si>
    <t>7.12.17</t>
  </si>
  <si>
    <t>M Hawthorne - Cultural Awareness</t>
  </si>
  <si>
    <t>SURREY GYPSY TRAVELLER COMMUNITIES  FORUM - CASH BOOK Q4 January to March 2018</t>
  </si>
  <si>
    <t>8.1.18</t>
  </si>
  <si>
    <t>26.1.18</t>
  </si>
  <si>
    <t>29.1.18</t>
  </si>
  <si>
    <t>S Haythorne</t>
  </si>
  <si>
    <t>J Harte - Refreshments</t>
  </si>
  <si>
    <t>12.2.18</t>
  </si>
  <si>
    <t>7.2.18</t>
  </si>
  <si>
    <t>8.2.18</t>
  </si>
  <si>
    <t>A Wilson - Ash</t>
  </si>
  <si>
    <t>14.2.18</t>
  </si>
  <si>
    <t>Gypsy Media - The Health of Gypsy Travellers</t>
  </si>
  <si>
    <t>16.2.18</t>
  </si>
  <si>
    <t xml:space="preserve">M Haythorne </t>
  </si>
  <si>
    <t>M Haythorne - refreshments</t>
  </si>
  <si>
    <t>20.2.18</t>
  </si>
  <si>
    <t>Public Policy Exchange - MH London Conference</t>
  </si>
  <si>
    <t>NHS South East Coast</t>
  </si>
  <si>
    <t>2.3.18</t>
  </si>
  <si>
    <t>SCC Forum Project Work</t>
  </si>
  <si>
    <t>7.3.18</t>
  </si>
  <si>
    <t>9.3.18</t>
  </si>
  <si>
    <t>Lottery - Culture Month</t>
  </si>
  <si>
    <t xml:space="preserve">Forum members Training </t>
  </si>
  <si>
    <t>Total for year</t>
  </si>
  <si>
    <t>NHS SE Coast</t>
  </si>
  <si>
    <t>Big Lottery</t>
  </si>
  <si>
    <t>SCC</t>
  </si>
  <si>
    <t>External Training Consultants</t>
  </si>
  <si>
    <t>Training/Meetings/Support</t>
  </si>
  <si>
    <t>Culture Month</t>
  </si>
  <si>
    <t>Date of approval</t>
  </si>
  <si>
    <t>Print Name</t>
  </si>
  <si>
    <t>Signature</t>
  </si>
  <si>
    <t>B5 Liabilities</t>
  </si>
  <si>
    <t>When due (optional)</t>
  </si>
  <si>
    <t>Amount due (optional)</t>
  </si>
  <si>
    <t>Fund to which liability relates</t>
  </si>
  <si>
    <t>B4 Assets retained for the charity’s own use</t>
  </si>
  <si>
    <t>Current value (optional)</t>
  </si>
  <si>
    <t>Cost (optional)</t>
  </si>
  <si>
    <t>Fund to which asset belongs</t>
  </si>
  <si>
    <t>B3 Investment assets</t>
  </si>
  <si>
    <t>B2 Other monetary assets</t>
  </si>
  <si>
    <t>to nearest £</t>
  </si>
  <si>
    <t xml:space="preserve">Endowment funds </t>
  </si>
  <si>
    <t xml:space="preserve">Restricted funds </t>
  </si>
  <si>
    <t xml:space="preserve">Unrestricted funds </t>
  </si>
  <si>
    <t>(agree balances with receipts and payments account(s))</t>
  </si>
  <si>
    <t>B1 Cash funds</t>
  </si>
  <si>
    <t xml:space="preserve">Details </t>
  </si>
  <si>
    <t>Categories</t>
  </si>
  <si>
    <t>Section B Statement of assets and liabilities at the end of the period</t>
  </si>
  <si>
    <t>Cash funds this year end</t>
  </si>
  <si>
    <t xml:space="preserve">A6 Cash funds last year end </t>
  </si>
  <si>
    <t>A5 Transfers between funds</t>
  </si>
  <si>
    <t>Net of receipts/(payments)</t>
  </si>
  <si>
    <t>A3 Payments</t>
  </si>
  <si>
    <t>Surrey County Council</t>
  </si>
  <si>
    <t xml:space="preserve">A1 Receipts </t>
  </si>
  <si>
    <t>to the nearest £</t>
  </si>
  <si>
    <t>to the nearest      £</t>
  </si>
  <si>
    <t>Last year</t>
  </si>
  <si>
    <t>Total funds</t>
  </si>
  <si>
    <t>Endowment funds</t>
  </si>
  <si>
    <t>Restricted funds</t>
  </si>
  <si>
    <t>Unrestricted funds</t>
  </si>
  <si>
    <t>Section A Receipts and payments</t>
  </si>
  <si>
    <t>31.03.2018</t>
  </si>
  <si>
    <t>01.04.2017</t>
  </si>
  <si>
    <t>Period end date</t>
  </si>
  <si>
    <t>To</t>
  </si>
  <si>
    <t>Period start date</t>
  </si>
  <si>
    <t>For the period from</t>
  </si>
  <si>
    <t>Receipts and payments accounts</t>
  </si>
  <si>
    <t>CC16a</t>
  </si>
  <si>
    <t>No (if any)</t>
  </si>
  <si>
    <t>Surrey Gypsy Travelle Communities Forum</t>
  </si>
  <si>
    <t>Training Income</t>
  </si>
  <si>
    <t>Training Consultants</t>
  </si>
  <si>
    <t>Activity Expenses</t>
  </si>
  <si>
    <t>Dods</t>
  </si>
  <si>
    <r>
      <t>Total cash funds</t>
    </r>
    <r>
      <rPr>
        <i/>
        <sz val="11"/>
        <rFont val="Arial"/>
        <family val="2"/>
      </rPr>
      <t xml:space="preserve"> </t>
    </r>
  </si>
  <si>
    <r>
      <t>Signed by one or two trustees on behalf of all the trustees</t>
    </r>
    <r>
      <rPr>
        <sz val="11"/>
        <color indexed="11"/>
        <rFont val="Arial"/>
        <family val="2"/>
      </rPr>
      <t xml:space="preserve"> </t>
    </r>
  </si>
  <si>
    <t>Pay back unspent grant</t>
  </si>
  <si>
    <t>Total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</si>
</sst>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6" formatCode="_-* #,##0_-;\-* #,##0_-;_-* &quot;-&quot;??_-;_-@_-"/>
    <numFmt numFmtId="168" formatCode="_(* #,##0.00_);_(* \(\ #,##0.00\ \);_(* &quot;-&quot;??_);_(\ @_ \)"/>
    <numFmt numFmtId="171" formatCode="_(* #,##0.00_);_(* \(#,##0.00\);_(* &quot;-&quot;??_);_(@_)"/>
    <numFmt numFmtId="172" formatCode="[$-809]dd\ mmmm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1"/>
      <name val="Arial"/>
      <family val="2"/>
    </font>
    <font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5" xfId="0" applyBorder="1"/>
    <xf numFmtId="43" fontId="0" fillId="0" borderId="6" xfId="1" applyFont="1" applyBorder="1"/>
    <xf numFmtId="43" fontId="3" fillId="0" borderId="6" xfId="1" applyFon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5" xfId="1" applyFont="1" applyBorder="1"/>
    <xf numFmtId="43" fontId="0" fillId="0" borderId="7" xfId="1" applyFont="1" applyBorder="1"/>
    <xf numFmtId="0" fontId="0" fillId="0" borderId="7" xfId="0" applyBorder="1"/>
    <xf numFmtId="43" fontId="0" fillId="0" borderId="5" xfId="0" applyNumberFormat="1" applyBorder="1"/>
    <xf numFmtId="43" fontId="0" fillId="0" borderId="0" xfId="0" applyNumberFormat="1"/>
    <xf numFmtId="43" fontId="0" fillId="0" borderId="8" xfId="1" applyFont="1" applyBorder="1"/>
    <xf numFmtId="0" fontId="3" fillId="0" borderId="0" xfId="0" applyFont="1" applyAlignment="1"/>
    <xf numFmtId="43" fontId="3" fillId="0" borderId="5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3" fontId="3" fillId="0" borderId="5" xfId="1" applyFont="1" applyBorder="1" applyAlignment="1">
      <alignment horizontal="center" vertical="top" wrapText="1"/>
    </xf>
    <xf numFmtId="14" fontId="3" fillId="0" borderId="5" xfId="0" applyNumberFormat="1" applyFont="1" applyBorder="1"/>
    <xf numFmtId="0" fontId="3" fillId="0" borderId="5" xfId="0" applyFont="1" applyBorder="1"/>
    <xf numFmtId="43" fontId="3" fillId="0" borderId="5" xfId="1" applyFont="1" applyBorder="1"/>
    <xf numFmtId="14" fontId="6" fillId="0" borderId="5" xfId="0" applyNumberFormat="1" applyFont="1" applyBorder="1"/>
    <xf numFmtId="0" fontId="6" fillId="0" borderId="5" xfId="0" applyFont="1" applyBorder="1"/>
    <xf numFmtId="43" fontId="6" fillId="0" borderId="5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Fill="1" applyBorder="1"/>
    <xf numFmtId="43" fontId="2" fillId="0" borderId="5" xfId="1" applyFont="1" applyBorder="1"/>
    <xf numFmtId="0" fontId="0" fillId="0" borderId="5" xfId="0" applyBorder="1" applyAlignment="1">
      <alignment horizontal="center"/>
    </xf>
    <xf numFmtId="43" fontId="1" fillId="0" borderId="5" xfId="1" applyFont="1" applyBorder="1"/>
    <xf numFmtId="0" fontId="0" fillId="0" borderId="0" xfId="0" applyAlignment="1">
      <alignment horizontal="center"/>
    </xf>
    <xf numFmtId="43" fontId="3" fillId="0" borderId="0" xfId="1" applyFont="1"/>
    <xf numFmtId="0" fontId="2" fillId="0" borderId="5" xfId="0" applyFont="1" applyBorder="1" applyAlignment="1">
      <alignment horizontal="center"/>
    </xf>
    <xf numFmtId="0" fontId="6" fillId="0" borderId="0" xfId="0" applyFont="1"/>
    <xf numFmtId="43" fontId="3" fillId="0" borderId="1" xfId="1" applyFont="1" applyBorder="1"/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43" fontId="6" fillId="0" borderId="5" xfId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/>
    <xf numFmtId="43" fontId="3" fillId="0" borderId="8" xfId="1" applyFont="1" applyBorder="1"/>
    <xf numFmtId="43" fontId="6" fillId="0" borderId="8" xfId="1" applyFont="1" applyBorder="1"/>
    <xf numFmtId="0" fontId="0" fillId="0" borderId="5" xfId="0" applyFont="1" applyBorder="1"/>
    <xf numFmtId="0" fontId="0" fillId="0" borderId="0" xfId="0" applyFont="1"/>
    <xf numFmtId="0" fontId="0" fillId="0" borderId="5" xfId="0" applyBorder="1" applyAlignment="1">
      <alignment wrapText="1"/>
    </xf>
    <xf numFmtId="43" fontId="3" fillId="0" borderId="0" xfId="1" applyFont="1" applyAlignment="1"/>
    <xf numFmtId="0" fontId="0" fillId="0" borderId="5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right" vertical="top" wrapText="1"/>
    </xf>
    <xf numFmtId="0" fontId="8" fillId="0" borderId="11" xfId="2" applyFont="1" applyBorder="1" applyAlignment="1">
      <alignment horizontal="center" vertical="center" wrapText="1"/>
    </xf>
    <xf numFmtId="0" fontId="8" fillId="0" borderId="0" xfId="2" applyFont="1" applyBorder="1" applyProtection="1">
      <protection locked="0"/>
    </xf>
    <xf numFmtId="0" fontId="8" fillId="0" borderId="0" xfId="2" applyFont="1" applyProtection="1"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vertical="top" wrapText="1"/>
      <protection locked="0"/>
    </xf>
    <xf numFmtId="0" fontId="11" fillId="0" borderId="0" xfId="2" applyFont="1" applyBorder="1" applyAlignment="1" applyProtection="1">
      <alignment horizontal="center" wrapText="1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right"/>
      <protection locked="0"/>
    </xf>
    <xf numFmtId="0" fontId="10" fillId="0" borderId="0" xfId="2" applyFont="1" applyBorder="1" applyAlignment="1" applyProtection="1">
      <alignment wrapTex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horizontal="left" vertical="top"/>
      <protection locked="0"/>
    </xf>
    <xf numFmtId="41" fontId="8" fillId="0" borderId="0" xfId="17" applyNumberFormat="1" applyFont="1" applyProtection="1">
      <protection locked="0"/>
    </xf>
    <xf numFmtId="0" fontId="8" fillId="0" borderId="3" xfId="2" applyFont="1" applyBorder="1" applyProtection="1">
      <protection locked="0"/>
    </xf>
    <xf numFmtId="0" fontId="14" fillId="3" borderId="0" xfId="2" applyFont="1" applyFill="1" applyBorder="1" applyAlignment="1" applyProtection="1">
      <protection locked="0"/>
    </xf>
    <xf numFmtId="41" fontId="14" fillId="3" borderId="0" xfId="17" applyNumberFormat="1" applyFont="1" applyFill="1" applyBorder="1" applyAlignment="1" applyProtection="1">
      <protection locked="0"/>
    </xf>
    <xf numFmtId="0" fontId="10" fillId="3" borderId="0" xfId="2" applyFont="1" applyFill="1" applyBorder="1" applyAlignment="1" applyProtection="1">
      <protection locked="0"/>
    </xf>
    <xf numFmtId="0" fontId="8" fillId="3" borderId="0" xfId="2" applyFont="1" applyFill="1" applyBorder="1" applyProtection="1">
      <protection locked="0"/>
    </xf>
    <xf numFmtId="0" fontId="8" fillId="0" borderId="0" xfId="2" applyFont="1"/>
    <xf numFmtId="0" fontId="10" fillId="0" borderId="0" xfId="2" applyFont="1" applyBorder="1" applyAlignment="1" applyProtection="1">
      <alignment horizontal="center" vertical="center"/>
      <protection locked="0"/>
    </xf>
    <xf numFmtId="41" fontId="10" fillId="0" borderId="0" xfId="17" applyNumberFormat="1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41" fontId="15" fillId="0" borderId="0" xfId="17" applyNumberFormat="1" applyFont="1" applyAlignment="1" applyProtection="1">
      <alignment horizontal="right" vertical="center" wrapText="1"/>
      <protection locked="0"/>
    </xf>
    <xf numFmtId="0" fontId="8" fillId="0" borderId="5" xfId="2" applyFont="1" applyBorder="1" applyAlignment="1" applyProtection="1">
      <alignment horizontal="left" wrapText="1"/>
      <protection locked="0"/>
    </xf>
    <xf numFmtId="41" fontId="10" fillId="0" borderId="5" xfId="17" applyNumberFormat="1" applyFont="1" applyBorder="1" applyAlignment="1" applyProtection="1">
      <alignment vertical="center" wrapText="1"/>
      <protection locked="0"/>
    </xf>
    <xf numFmtId="166" fontId="10" fillId="0" borderId="0" xfId="17" applyNumberFormat="1" applyFont="1" applyAlignment="1" applyProtection="1">
      <alignment vertical="center" wrapText="1"/>
      <protection locked="0"/>
    </xf>
    <xf numFmtId="166" fontId="10" fillId="0" borderId="5" xfId="17" applyNumberFormat="1" applyFont="1" applyBorder="1" applyAlignment="1" applyProtection="1">
      <alignment vertical="center" wrapText="1"/>
      <protection locked="0"/>
    </xf>
    <xf numFmtId="166" fontId="10" fillId="2" borderId="5" xfId="17" applyNumberFormat="1" applyFont="1" applyFill="1" applyBorder="1" applyAlignment="1" applyProtection="1">
      <alignment vertical="center" wrapText="1"/>
    </xf>
    <xf numFmtId="0" fontId="16" fillId="0" borderId="0" xfId="2" applyFont="1" applyAlignment="1" applyProtection="1">
      <alignment horizontal="right" wrapText="1"/>
      <protection locked="0"/>
    </xf>
    <xf numFmtId="41" fontId="10" fillId="2" borderId="16" xfId="17" applyNumberFormat="1" applyFont="1" applyFill="1" applyBorder="1" applyAlignment="1" applyProtection="1">
      <alignment vertical="center" wrapText="1"/>
    </xf>
    <xf numFmtId="166" fontId="10" fillId="0" borderId="14" xfId="17" applyNumberFormat="1" applyFont="1" applyBorder="1" applyAlignment="1" applyProtection="1">
      <alignment vertical="center" wrapText="1"/>
      <protection locked="0"/>
    </xf>
    <xf numFmtId="166" fontId="10" fillId="2" borderId="16" xfId="17" applyNumberFormat="1" applyFont="1" applyFill="1" applyBorder="1" applyAlignment="1" applyProtection="1">
      <alignment vertical="center" wrapText="1"/>
    </xf>
    <xf numFmtId="0" fontId="8" fillId="0" borderId="0" xfId="2" applyFont="1" applyAlignment="1" applyProtection="1">
      <alignment wrapText="1"/>
      <protection locked="0"/>
    </xf>
    <xf numFmtId="41" fontId="8" fillId="0" borderId="0" xfId="17" applyNumberFormat="1" applyFont="1" applyAlignment="1" applyProtection="1">
      <alignment wrapText="1"/>
      <protection locked="0"/>
    </xf>
    <xf numFmtId="41" fontId="10" fillId="0" borderId="0" xfId="17" applyNumberFormat="1" applyFont="1" applyAlignment="1" applyProtection="1">
      <alignment horizontal="right" vertical="top" wrapText="1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43" fontId="10" fillId="0" borderId="5" xfId="1" applyFont="1" applyBorder="1" applyAlignment="1" applyProtection="1">
      <alignment horizontal="right" vertical="top" wrapText="1"/>
      <protection locked="0"/>
    </xf>
    <xf numFmtId="43" fontId="8" fillId="0" borderId="0" xfId="1" applyFont="1" applyAlignment="1" applyProtection="1">
      <alignment vertical="top" wrapText="1"/>
      <protection locked="0"/>
    </xf>
    <xf numFmtId="43" fontId="8" fillId="0" borderId="5" xfId="1" applyFont="1" applyBorder="1" applyAlignment="1" applyProtection="1">
      <alignment vertical="top" wrapText="1"/>
      <protection locked="0"/>
    </xf>
    <xf numFmtId="166" fontId="10" fillId="2" borderId="5" xfId="17" applyNumberFormat="1" applyFont="1" applyFill="1" applyBorder="1" applyAlignment="1" applyProtection="1">
      <alignment wrapText="1"/>
    </xf>
    <xf numFmtId="166" fontId="10" fillId="0" borderId="5" xfId="17" applyNumberFormat="1" applyFont="1" applyBorder="1" applyAlignment="1" applyProtection="1">
      <alignment wrapText="1"/>
      <protection locked="0"/>
    </xf>
    <xf numFmtId="0" fontId="8" fillId="0" borderId="5" xfId="2" applyFont="1" applyBorder="1" applyAlignment="1" applyProtection="1">
      <alignment horizontal="left" vertical="top" wrapText="1"/>
      <protection locked="0"/>
    </xf>
    <xf numFmtId="41" fontId="10" fillId="0" borderId="5" xfId="17" applyNumberFormat="1" applyFont="1" applyBorder="1" applyAlignment="1" applyProtection="1">
      <alignment wrapText="1"/>
      <protection locked="0"/>
    </xf>
    <xf numFmtId="166" fontId="10" fillId="0" borderId="0" xfId="17" applyNumberFormat="1" applyFont="1" applyBorder="1" applyAlignment="1" applyProtection="1">
      <alignment wrapText="1"/>
      <protection locked="0"/>
    </xf>
    <xf numFmtId="166" fontId="10" fillId="0" borderId="0" xfId="17" applyNumberFormat="1" applyFont="1" applyAlignment="1" applyProtection="1">
      <alignment wrapText="1"/>
      <protection locked="0"/>
    </xf>
    <xf numFmtId="0" fontId="8" fillId="0" borderId="0" xfId="2" applyFont="1" applyBorder="1" applyAlignment="1" applyProtection="1">
      <alignment vertical="top"/>
      <protection locked="0"/>
    </xf>
    <xf numFmtId="0" fontId="16" fillId="0" borderId="0" xfId="2" applyFont="1" applyAlignment="1" applyProtection="1">
      <alignment horizontal="right" vertical="top" wrapText="1"/>
      <protection locked="0"/>
    </xf>
    <xf numFmtId="41" fontId="10" fillId="2" borderId="16" xfId="17" applyNumberFormat="1" applyFont="1" applyFill="1" applyBorder="1" applyAlignment="1" applyProtection="1">
      <alignment wrapText="1"/>
    </xf>
    <xf numFmtId="166" fontId="10" fillId="0" borderId="20" xfId="17" applyNumberFormat="1" applyFont="1" applyBorder="1" applyAlignment="1" applyProtection="1">
      <alignment wrapText="1"/>
      <protection locked="0"/>
    </xf>
    <xf numFmtId="166" fontId="10" fillId="2" borderId="16" xfId="17" applyNumberFormat="1" applyFont="1" applyFill="1" applyBorder="1" applyAlignment="1" applyProtection="1">
      <alignment wrapText="1"/>
    </xf>
    <xf numFmtId="0" fontId="8" fillId="0" borderId="0" xfId="2" applyFont="1" applyBorder="1" applyAlignment="1" applyProtection="1">
      <protection locked="0"/>
    </xf>
    <xf numFmtId="41" fontId="8" fillId="0" borderId="0" xfId="17" applyNumberFormat="1" applyFont="1" applyBorder="1" applyAlignment="1" applyProtection="1">
      <protection locked="0"/>
    </xf>
    <xf numFmtId="0" fontId="16" fillId="0" borderId="0" xfId="2" applyFont="1" applyBorder="1" applyAlignment="1" applyProtection="1">
      <alignment horizontal="right" vertical="top"/>
      <protection locked="0"/>
    </xf>
    <xf numFmtId="41" fontId="10" fillId="2" borderId="19" xfId="17" applyNumberFormat="1" applyFont="1" applyFill="1" applyBorder="1" applyAlignment="1" applyProtection="1">
      <alignment horizontal="right" wrapText="1"/>
    </xf>
    <xf numFmtId="166" fontId="10" fillId="0" borderId="0" xfId="17" applyNumberFormat="1" applyFont="1" applyAlignment="1" applyProtection="1">
      <alignment horizontal="right" wrapText="1"/>
      <protection locked="0"/>
    </xf>
    <xf numFmtId="166" fontId="10" fillId="2" borderId="19" xfId="17" applyNumberFormat="1" applyFont="1" applyFill="1" applyBorder="1" applyAlignment="1" applyProtection="1">
      <alignment horizontal="right" wrapText="1"/>
    </xf>
    <xf numFmtId="41" fontId="10" fillId="0" borderId="18" xfId="17" applyNumberFormat="1" applyFont="1" applyBorder="1" applyAlignment="1" applyProtection="1">
      <alignment horizontal="right" wrapText="1"/>
      <protection locked="0"/>
    </xf>
    <xf numFmtId="166" fontId="10" fillId="0" borderId="18" xfId="17" applyNumberFormat="1" applyFont="1" applyBorder="1" applyAlignment="1" applyProtection="1">
      <alignment horizontal="right" wrapText="1"/>
      <protection locked="0"/>
    </xf>
    <xf numFmtId="166" fontId="10" fillId="0" borderId="18" xfId="17" applyNumberFormat="1" applyFont="1" applyBorder="1" applyAlignment="1" applyProtection="1">
      <alignment wrapText="1"/>
      <protection locked="0"/>
    </xf>
    <xf numFmtId="41" fontId="10" fillId="0" borderId="15" xfId="17" applyNumberFormat="1" applyFont="1" applyBorder="1" applyAlignment="1" applyProtection="1">
      <alignment horizontal="right" wrapText="1"/>
      <protection locked="0"/>
    </xf>
    <xf numFmtId="166" fontId="10" fillId="0" borderId="15" xfId="17" applyNumberFormat="1" applyFont="1" applyBorder="1" applyAlignment="1" applyProtection="1">
      <alignment horizontal="right" wrapText="1"/>
      <protection locked="0"/>
    </xf>
    <xf numFmtId="166" fontId="10" fillId="0" borderId="15" xfId="17" applyNumberFormat="1" applyFont="1" applyBorder="1" applyAlignment="1" applyProtection="1">
      <alignment wrapText="1"/>
      <protection locked="0"/>
    </xf>
    <xf numFmtId="166" fontId="10" fillId="2" borderId="17" xfId="17" applyNumberFormat="1" applyFont="1" applyFill="1" applyBorder="1" applyAlignment="1" applyProtection="1">
      <alignment wrapText="1"/>
    </xf>
    <xf numFmtId="41" fontId="10" fillId="2" borderId="16" xfId="17" applyNumberFormat="1" applyFont="1" applyFill="1" applyBorder="1" applyAlignment="1" applyProtection="1">
      <alignment horizontal="right" wrapText="1"/>
    </xf>
    <xf numFmtId="166" fontId="10" fillId="2" borderId="16" xfId="17" applyNumberFormat="1" applyFont="1" applyFill="1" applyBorder="1" applyAlignment="1" applyProtection="1">
      <alignment horizontal="right" wrapText="1"/>
    </xf>
    <xf numFmtId="0" fontId="14" fillId="3" borderId="0" xfId="2" applyFont="1" applyFill="1" applyBorder="1" applyAlignment="1" applyProtection="1">
      <alignment vertical="center"/>
      <protection locked="0"/>
    </xf>
    <xf numFmtId="41" fontId="14" fillId="3" borderId="0" xfId="17" applyNumberFormat="1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166" fontId="8" fillId="0" borderId="0" xfId="17" applyNumberFormat="1" applyFont="1" applyAlignment="1" applyProtection="1">
      <alignment vertical="center" wrapText="1"/>
      <protection locked="0"/>
    </xf>
    <xf numFmtId="166" fontId="10" fillId="0" borderId="15" xfId="17" applyNumberFormat="1" applyFont="1" applyBorder="1" applyAlignment="1" applyProtection="1">
      <alignment vertical="center" wrapText="1"/>
      <protection locked="0"/>
    </xf>
    <xf numFmtId="166" fontId="8" fillId="0" borderId="14" xfId="17" applyNumberFormat="1" applyFont="1" applyBorder="1" applyAlignment="1" applyProtection="1">
      <alignment vertical="center" wrapText="1"/>
      <protection locked="0"/>
    </xf>
    <xf numFmtId="166" fontId="10" fillId="2" borderId="12" xfId="17" applyNumberFormat="1" applyFont="1" applyFill="1" applyBorder="1" applyAlignment="1" applyProtection="1">
      <alignment vertical="center" wrapText="1"/>
    </xf>
    <xf numFmtId="0" fontId="8" fillId="0" borderId="13" xfId="2" applyFont="1" applyBorder="1" applyAlignment="1" applyProtection="1">
      <alignment vertical="top" wrapText="1"/>
      <protection locked="0"/>
    </xf>
    <xf numFmtId="0" fontId="13" fillId="0" borderId="0" xfId="2" applyFont="1" applyBorder="1" applyAlignment="1" applyProtection="1">
      <alignment vertical="top" wrapText="1"/>
      <protection locked="0"/>
    </xf>
    <xf numFmtId="0" fontId="13" fillId="2" borderId="0" xfId="2" applyFont="1" applyFill="1" applyBorder="1" applyAlignment="1" applyProtection="1">
      <alignment wrapText="1"/>
    </xf>
    <xf numFmtId="166" fontId="10" fillId="0" borderId="0" xfId="17" applyNumberFormat="1" applyFont="1" applyAlignment="1" applyProtection="1">
      <alignment vertical="top" wrapText="1"/>
      <protection locked="0"/>
    </xf>
    <xf numFmtId="166" fontId="10" fillId="0" borderId="5" xfId="17" applyNumberFormat="1" applyFont="1" applyBorder="1" applyAlignment="1" applyProtection="1">
      <alignment vertical="top" wrapText="1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horizontal="center" vertical="top" wrapText="1"/>
      <protection locked="0"/>
    </xf>
    <xf numFmtId="0" fontId="8" fillId="0" borderId="5" xfId="2" applyFont="1" applyBorder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top" wrapText="1"/>
      <protection locked="0"/>
    </xf>
    <xf numFmtId="172" fontId="10" fillId="0" borderId="5" xfId="17" applyNumberFormat="1" applyFont="1" applyBorder="1" applyAlignment="1" applyProtection="1">
      <alignment vertical="top" wrapText="1"/>
      <protection locked="0"/>
    </xf>
    <xf numFmtId="0" fontId="8" fillId="0" borderId="0" xfId="2" applyFont="1" applyBorder="1" applyAlignment="1" applyProtection="1">
      <alignment horizontal="right" vertical="top" wrapText="1"/>
      <protection locked="0"/>
    </xf>
    <xf numFmtId="41" fontId="8" fillId="0" borderId="0" xfId="17" applyNumberFormat="1" applyFont="1" applyBorder="1" applyAlignment="1" applyProtection="1">
      <alignment vertical="top" wrapText="1"/>
      <protection locked="0"/>
    </xf>
    <xf numFmtId="0" fontId="8" fillId="0" borderId="0" xfId="2" applyFont="1" applyAlignment="1">
      <alignment vertical="top" wrapText="1"/>
    </xf>
    <xf numFmtId="0" fontId="8" fillId="0" borderId="0" xfId="2" applyFont="1" applyBorder="1" applyAlignment="1">
      <alignment horizontal="center"/>
    </xf>
    <xf numFmtId="0" fontId="8" fillId="0" borderId="5" xfId="2" applyFont="1" applyBorder="1" applyAlignment="1"/>
    <xf numFmtId="0" fontId="10" fillId="0" borderId="5" xfId="2" applyFont="1" applyBorder="1" applyAlignment="1">
      <alignment horizontal="center"/>
    </xf>
    <xf numFmtId="0" fontId="8" fillId="0" borderId="0" xfId="2" applyFont="1" applyProtection="1">
      <protection locked="0"/>
    </xf>
    <xf numFmtId="0" fontId="8" fillId="0" borderId="24" xfId="2" applyFont="1" applyBorder="1" applyAlignment="1" applyProtection="1">
      <alignment horizontal="left" vertical="top"/>
      <protection locked="0"/>
    </xf>
    <xf numFmtId="0" fontId="12" fillId="0" borderId="3" xfId="2" applyFont="1" applyBorder="1" applyAlignment="1" applyProtection="1">
      <alignment horizontal="left" vertical="top"/>
      <protection locked="0"/>
    </xf>
    <xf numFmtId="0" fontId="12" fillId="0" borderId="24" xfId="2" applyFont="1" applyBorder="1" applyAlignment="1" applyProtection="1">
      <alignment horizontal="left" vertical="top" wrapText="1"/>
      <protection locked="0"/>
    </xf>
    <xf numFmtId="0" fontId="12" fillId="0" borderId="23" xfId="2" applyFont="1" applyBorder="1" applyAlignment="1" applyProtection="1">
      <alignment horizontal="left" vertical="top" wrapText="1"/>
      <protection locked="0"/>
    </xf>
    <xf numFmtId="0" fontId="10" fillId="0" borderId="6" xfId="2" applyFont="1" applyBorder="1" applyAlignment="1" applyProtection="1">
      <alignment horizontal="center" vertical="center" wrapText="1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10" fillId="0" borderId="22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0" fontId="12" fillId="0" borderId="22" xfId="2" applyFont="1" applyBorder="1" applyAlignment="1" applyProtection="1">
      <alignment horizontal="left" vertical="top" wrapText="1"/>
      <protection locked="0"/>
    </xf>
    <xf numFmtId="0" fontId="12" fillId="0" borderId="21" xfId="2" applyFont="1" applyBorder="1" applyAlignment="1" applyProtection="1">
      <alignment horizontal="left" vertical="top" wrapText="1"/>
      <protection locked="0"/>
    </xf>
    <xf numFmtId="0" fontId="10" fillId="0" borderId="0" xfId="2" applyFont="1" applyBorder="1" applyAlignment="1" applyProtection="1">
      <alignment horizontal="center" vertical="top"/>
      <protection locked="0"/>
    </xf>
    <xf numFmtId="0" fontId="12" fillId="0" borderId="0" xfId="2" applyFont="1" applyBorder="1" applyAlignment="1" applyProtection="1">
      <alignment horizontal="center" vertical="top"/>
      <protection locked="0"/>
    </xf>
    <xf numFmtId="0" fontId="10" fillId="0" borderId="24" xfId="2" applyFont="1" applyBorder="1" applyAlignment="1" applyProtection="1">
      <alignment horizontal="center" vertical="center" wrapText="1"/>
      <protection locked="0"/>
    </xf>
    <xf numFmtId="0" fontId="10" fillId="0" borderId="23" xfId="2" applyFont="1" applyBorder="1" applyAlignment="1" applyProtection="1">
      <alignment horizontal="center" vertical="center" wrapText="1"/>
      <protection locked="0"/>
    </xf>
    <xf numFmtId="0" fontId="10" fillId="0" borderId="22" xfId="2" applyFont="1" applyBorder="1" applyAlignment="1" applyProtection="1">
      <alignment horizontal="center" vertical="center" wrapText="1"/>
      <protection locked="0"/>
    </xf>
    <xf numFmtId="0" fontId="10" fillId="0" borderId="21" xfId="2" applyFont="1" applyBorder="1" applyAlignment="1" applyProtection="1">
      <alignment horizontal="center" vertical="center" wrapText="1"/>
      <protection locked="0"/>
    </xf>
    <xf numFmtId="0" fontId="13" fillId="0" borderId="24" xfId="2" applyFont="1" applyBorder="1" applyAlignment="1" applyProtection="1">
      <alignment horizontal="center" vertical="top" wrapText="1"/>
      <protection locked="0"/>
    </xf>
    <xf numFmtId="0" fontId="13" fillId="0" borderId="23" xfId="2" applyFont="1" applyBorder="1" applyAlignment="1" applyProtection="1">
      <alignment horizontal="center" vertical="top" wrapText="1"/>
      <protection locked="0"/>
    </xf>
    <xf numFmtId="0" fontId="8" fillId="0" borderId="22" xfId="2" applyFont="1" applyBorder="1" applyAlignment="1" applyProtection="1">
      <protection locked="0"/>
    </xf>
    <xf numFmtId="0" fontId="8" fillId="0" borderId="21" xfId="2" applyFont="1" applyBorder="1" applyAlignment="1" applyProtection="1">
      <protection locked="0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41" fontId="11" fillId="0" borderId="0" xfId="17" applyNumberFormat="1" applyFont="1" applyBorder="1" applyAlignment="1" applyProtection="1">
      <alignment horizontal="left" wrapText="1"/>
      <protection locked="0"/>
    </xf>
    <xf numFmtId="41" fontId="10" fillId="0" borderId="2" xfId="17" applyNumberFormat="1" applyFont="1" applyBorder="1" applyAlignment="1" applyProtection="1">
      <alignment horizontal="right" vertical="top" wrapText="1"/>
      <protection locked="0"/>
    </xf>
    <xf numFmtId="0" fontId="10" fillId="0" borderId="11" xfId="2" applyFont="1" applyBorder="1" applyAlignment="1" applyProtection="1">
      <alignment vertical="top" wrapText="1"/>
      <protection locked="0"/>
    </xf>
    <xf numFmtId="41" fontId="8" fillId="0" borderId="9" xfId="17" applyNumberFormat="1" applyFont="1" applyBorder="1" applyAlignment="1" applyProtection="1">
      <alignment horizontal="left" vertical="top" wrapText="1"/>
      <protection locked="0"/>
    </xf>
    <xf numFmtId="41" fontId="8" fillId="0" borderId="4" xfId="17" applyNumberFormat="1" applyFont="1" applyBorder="1" applyAlignment="1" applyProtection="1">
      <alignment horizontal="left" vertical="top" wrapText="1"/>
      <protection locked="0"/>
    </xf>
    <xf numFmtId="41" fontId="8" fillId="0" borderId="10" xfId="17" applyNumberFormat="1" applyFont="1" applyBorder="1" applyAlignment="1" applyProtection="1">
      <alignment horizontal="left" vertical="top" wrapText="1"/>
      <protection locked="0"/>
    </xf>
    <xf numFmtId="41" fontId="16" fillId="0" borderId="3" xfId="17" applyNumberFormat="1" applyFont="1" applyBorder="1" applyAlignment="1" applyProtection="1">
      <alignment horizontal="right" vertical="center" wrapText="1"/>
      <protection locked="0"/>
    </xf>
    <xf numFmtId="0" fontId="8" fillId="0" borderId="0" xfId="2" applyFont="1" applyBorder="1" applyAlignment="1" applyProtection="1">
      <alignment horizontal="right" wrapText="1"/>
      <protection locked="0"/>
    </xf>
    <xf numFmtId="0" fontId="9" fillId="0" borderId="2" xfId="2" applyFont="1" applyBorder="1" applyAlignment="1" applyProtection="1">
      <alignment horizontal="left" wrapText="1"/>
      <protection locked="0"/>
    </xf>
    <xf numFmtId="0" fontId="8" fillId="0" borderId="11" xfId="2" applyFont="1" applyBorder="1" applyAlignment="1" applyProtection="1">
      <alignment vertical="top" wrapText="1"/>
      <protection locked="0"/>
    </xf>
    <xf numFmtId="41" fontId="8" fillId="0" borderId="5" xfId="17" applyNumberFormat="1" applyFont="1" applyBorder="1" applyAlignment="1" applyProtection="1">
      <alignment horizontal="left" vertical="top" wrapText="1"/>
      <protection locked="0"/>
    </xf>
    <xf numFmtId="41" fontId="8" fillId="0" borderId="0" xfId="17" applyNumberFormat="1" applyFont="1" applyProtection="1">
      <protection locked="0"/>
    </xf>
    <xf numFmtId="0" fontId="8" fillId="0" borderId="0" xfId="2" applyFont="1" applyAlignment="1" applyProtection="1">
      <alignment vertical="top" wrapText="1"/>
      <protection locked="0"/>
    </xf>
    <xf numFmtId="41" fontId="8" fillId="0" borderId="0" xfId="17" applyNumberFormat="1" applyFont="1" applyBorder="1" applyProtection="1"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9" xfId="2" applyFont="1" applyBorder="1"/>
    <xf numFmtId="0" fontId="8" fillId="0" borderId="4" xfId="2" applyFont="1" applyBorder="1"/>
    <xf numFmtId="0" fontId="8" fillId="0" borderId="5" xfId="2" applyFont="1" applyBorder="1" applyAlignment="1">
      <alignment horizontal="center"/>
    </xf>
    <xf numFmtId="0" fontId="19" fillId="0" borderId="9" xfId="2" applyFont="1" applyBorder="1" applyAlignment="1">
      <alignment vertical="top" wrapText="1"/>
    </xf>
    <xf numFmtId="0" fontId="19" fillId="0" borderId="4" xfId="2" applyFont="1" applyBorder="1" applyAlignment="1">
      <alignment vertical="top" wrapText="1"/>
    </xf>
    <xf numFmtId="0" fontId="8" fillId="0" borderId="5" xfId="2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9" xfId="1" applyFont="1" applyBorder="1" applyAlignment="1">
      <alignment horizontal="center" wrapText="1"/>
    </xf>
    <xf numFmtId="43" fontId="3" fillId="0" borderId="10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8">
    <cellStyle name="Comma" xfId="1" builtinId="3"/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Comma 8" xfId="17"/>
    <cellStyle name="Currency 2" xfId="10"/>
    <cellStyle name="Normal" xfId="0" builtinId="0"/>
    <cellStyle name="Normal 2" xfId="2"/>
    <cellStyle name="Normal 3" xfId="11"/>
    <cellStyle name="Normal 4" xfId="12"/>
    <cellStyle name="Normal 4 2" xfId="13"/>
    <cellStyle name="Normal 5" xfId="14"/>
    <cellStyle name="Normal 6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8</xdr:row>
      <xdr:rowOff>133350</xdr:rowOff>
    </xdr:from>
    <xdr:to>
      <xdr:col>6</xdr:col>
      <xdr:colOff>95250</xdr:colOff>
      <xdr:row>8</xdr:row>
      <xdr:rowOff>228600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124325" y="1657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48</xdr:row>
      <xdr:rowOff>190500</xdr:rowOff>
    </xdr:from>
    <xdr:to>
      <xdr:col>8</xdr:col>
      <xdr:colOff>104775</xdr:colOff>
      <xdr:row>48</xdr:row>
      <xdr:rowOff>285750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5162550" y="10287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55</xdr:row>
      <xdr:rowOff>190500</xdr:rowOff>
    </xdr:from>
    <xdr:to>
      <xdr:col>8</xdr:col>
      <xdr:colOff>104775</xdr:colOff>
      <xdr:row>55</xdr:row>
      <xdr:rowOff>285750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5162550" y="1162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466725</xdr:colOff>
      <xdr:row>23</xdr:row>
      <xdr:rowOff>0</xdr:rowOff>
    </xdr:from>
    <xdr:to>
      <xdr:col>6</xdr:col>
      <xdr:colOff>95250</xdr:colOff>
      <xdr:row>23</xdr:row>
      <xdr:rowOff>0</xdr:rowOff>
    </xdr:to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4124325" y="5143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466725</xdr:colOff>
      <xdr:row>8</xdr:row>
      <xdr:rowOff>133350</xdr:rowOff>
    </xdr:from>
    <xdr:to>
      <xdr:col>6</xdr:col>
      <xdr:colOff>95250</xdr:colOff>
      <xdr:row>8</xdr:row>
      <xdr:rowOff>228600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4124325" y="1657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2095500" cy="431800"/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25" zoomScale="75" zoomScaleNormal="85" workbookViewId="0">
      <selection activeCell="H45" sqref="H45"/>
    </sheetView>
  </sheetViews>
  <sheetFormatPr defaultRowHeight="14.25" x14ac:dyDescent="0.2"/>
  <cols>
    <col min="1" max="1" width="31.7109375" style="59" customWidth="1"/>
    <col min="2" max="2" width="15.42578125" style="71" customWidth="1"/>
    <col min="3" max="3" width="1.7109375" style="59" customWidth="1"/>
    <col min="4" max="4" width="15.42578125" style="59" customWidth="1"/>
    <col min="5" max="5" width="1.5703125" style="59" customWidth="1"/>
    <col min="6" max="6" width="15.42578125" style="59" customWidth="1"/>
    <col min="7" max="7" width="1.42578125" style="59" customWidth="1"/>
    <col min="8" max="8" width="15.42578125" style="59" customWidth="1"/>
    <col min="9" max="9" width="1.5703125" style="59" customWidth="1"/>
    <col min="10" max="10" width="14.7109375" style="58" customWidth="1"/>
    <col min="11" max="256" width="9.140625" style="59"/>
    <col min="257" max="257" width="31.7109375" style="59" customWidth="1"/>
    <col min="258" max="258" width="15.42578125" style="59" customWidth="1"/>
    <col min="259" max="259" width="1.7109375" style="59" customWidth="1"/>
    <col min="260" max="260" width="15.42578125" style="59" customWidth="1"/>
    <col min="261" max="261" width="1.5703125" style="59" customWidth="1"/>
    <col min="262" max="262" width="15.42578125" style="59" customWidth="1"/>
    <col min="263" max="263" width="1.42578125" style="59" customWidth="1"/>
    <col min="264" max="264" width="15.42578125" style="59" customWidth="1"/>
    <col min="265" max="265" width="1.5703125" style="59" customWidth="1"/>
    <col min="266" max="266" width="14.7109375" style="59" customWidth="1"/>
    <col min="267" max="512" width="9.140625" style="59"/>
    <col min="513" max="513" width="31.7109375" style="59" customWidth="1"/>
    <col min="514" max="514" width="15.42578125" style="59" customWidth="1"/>
    <col min="515" max="515" width="1.7109375" style="59" customWidth="1"/>
    <col min="516" max="516" width="15.42578125" style="59" customWidth="1"/>
    <col min="517" max="517" width="1.5703125" style="59" customWidth="1"/>
    <col min="518" max="518" width="15.42578125" style="59" customWidth="1"/>
    <col min="519" max="519" width="1.42578125" style="59" customWidth="1"/>
    <col min="520" max="520" width="15.42578125" style="59" customWidth="1"/>
    <col min="521" max="521" width="1.5703125" style="59" customWidth="1"/>
    <col min="522" max="522" width="14.7109375" style="59" customWidth="1"/>
    <col min="523" max="768" width="9.140625" style="59"/>
    <col min="769" max="769" width="31.7109375" style="59" customWidth="1"/>
    <col min="770" max="770" width="15.42578125" style="59" customWidth="1"/>
    <col min="771" max="771" width="1.7109375" style="59" customWidth="1"/>
    <col min="772" max="772" width="15.42578125" style="59" customWidth="1"/>
    <col min="773" max="773" width="1.5703125" style="59" customWidth="1"/>
    <col min="774" max="774" width="15.42578125" style="59" customWidth="1"/>
    <col min="775" max="775" width="1.42578125" style="59" customWidth="1"/>
    <col min="776" max="776" width="15.42578125" style="59" customWidth="1"/>
    <col min="777" max="777" width="1.5703125" style="59" customWidth="1"/>
    <col min="778" max="778" width="14.7109375" style="59" customWidth="1"/>
    <col min="779" max="1024" width="9.140625" style="59"/>
    <col min="1025" max="1025" width="31.7109375" style="59" customWidth="1"/>
    <col min="1026" max="1026" width="15.42578125" style="59" customWidth="1"/>
    <col min="1027" max="1027" width="1.7109375" style="59" customWidth="1"/>
    <col min="1028" max="1028" width="15.42578125" style="59" customWidth="1"/>
    <col min="1029" max="1029" width="1.5703125" style="59" customWidth="1"/>
    <col min="1030" max="1030" width="15.42578125" style="59" customWidth="1"/>
    <col min="1031" max="1031" width="1.42578125" style="59" customWidth="1"/>
    <col min="1032" max="1032" width="15.42578125" style="59" customWidth="1"/>
    <col min="1033" max="1033" width="1.5703125" style="59" customWidth="1"/>
    <col min="1034" max="1034" width="14.7109375" style="59" customWidth="1"/>
    <col min="1035" max="1280" width="9.140625" style="59"/>
    <col min="1281" max="1281" width="31.7109375" style="59" customWidth="1"/>
    <col min="1282" max="1282" width="15.42578125" style="59" customWidth="1"/>
    <col min="1283" max="1283" width="1.7109375" style="59" customWidth="1"/>
    <col min="1284" max="1284" width="15.42578125" style="59" customWidth="1"/>
    <col min="1285" max="1285" width="1.5703125" style="59" customWidth="1"/>
    <col min="1286" max="1286" width="15.42578125" style="59" customWidth="1"/>
    <col min="1287" max="1287" width="1.42578125" style="59" customWidth="1"/>
    <col min="1288" max="1288" width="15.42578125" style="59" customWidth="1"/>
    <col min="1289" max="1289" width="1.5703125" style="59" customWidth="1"/>
    <col min="1290" max="1290" width="14.7109375" style="59" customWidth="1"/>
    <col min="1291" max="1536" width="9.140625" style="59"/>
    <col min="1537" max="1537" width="31.7109375" style="59" customWidth="1"/>
    <col min="1538" max="1538" width="15.42578125" style="59" customWidth="1"/>
    <col min="1539" max="1539" width="1.7109375" style="59" customWidth="1"/>
    <col min="1540" max="1540" width="15.42578125" style="59" customWidth="1"/>
    <col min="1541" max="1541" width="1.5703125" style="59" customWidth="1"/>
    <col min="1542" max="1542" width="15.42578125" style="59" customWidth="1"/>
    <col min="1543" max="1543" width="1.42578125" style="59" customWidth="1"/>
    <col min="1544" max="1544" width="15.42578125" style="59" customWidth="1"/>
    <col min="1545" max="1545" width="1.5703125" style="59" customWidth="1"/>
    <col min="1546" max="1546" width="14.7109375" style="59" customWidth="1"/>
    <col min="1547" max="1792" width="9.140625" style="59"/>
    <col min="1793" max="1793" width="31.7109375" style="59" customWidth="1"/>
    <col min="1794" max="1794" width="15.42578125" style="59" customWidth="1"/>
    <col min="1795" max="1795" width="1.7109375" style="59" customWidth="1"/>
    <col min="1796" max="1796" width="15.42578125" style="59" customWidth="1"/>
    <col min="1797" max="1797" width="1.5703125" style="59" customWidth="1"/>
    <col min="1798" max="1798" width="15.42578125" style="59" customWidth="1"/>
    <col min="1799" max="1799" width="1.42578125" style="59" customWidth="1"/>
    <col min="1800" max="1800" width="15.42578125" style="59" customWidth="1"/>
    <col min="1801" max="1801" width="1.5703125" style="59" customWidth="1"/>
    <col min="1802" max="1802" width="14.7109375" style="59" customWidth="1"/>
    <col min="1803" max="2048" width="9.140625" style="59"/>
    <col min="2049" max="2049" width="31.7109375" style="59" customWidth="1"/>
    <col min="2050" max="2050" width="15.42578125" style="59" customWidth="1"/>
    <col min="2051" max="2051" width="1.7109375" style="59" customWidth="1"/>
    <col min="2052" max="2052" width="15.42578125" style="59" customWidth="1"/>
    <col min="2053" max="2053" width="1.5703125" style="59" customWidth="1"/>
    <col min="2054" max="2054" width="15.42578125" style="59" customWidth="1"/>
    <col min="2055" max="2055" width="1.42578125" style="59" customWidth="1"/>
    <col min="2056" max="2056" width="15.42578125" style="59" customWidth="1"/>
    <col min="2057" max="2057" width="1.5703125" style="59" customWidth="1"/>
    <col min="2058" max="2058" width="14.7109375" style="59" customWidth="1"/>
    <col min="2059" max="2304" width="9.140625" style="59"/>
    <col min="2305" max="2305" width="31.7109375" style="59" customWidth="1"/>
    <col min="2306" max="2306" width="15.42578125" style="59" customWidth="1"/>
    <col min="2307" max="2307" width="1.7109375" style="59" customWidth="1"/>
    <col min="2308" max="2308" width="15.42578125" style="59" customWidth="1"/>
    <col min="2309" max="2309" width="1.5703125" style="59" customWidth="1"/>
    <col min="2310" max="2310" width="15.42578125" style="59" customWidth="1"/>
    <col min="2311" max="2311" width="1.42578125" style="59" customWidth="1"/>
    <col min="2312" max="2312" width="15.42578125" style="59" customWidth="1"/>
    <col min="2313" max="2313" width="1.5703125" style="59" customWidth="1"/>
    <col min="2314" max="2314" width="14.7109375" style="59" customWidth="1"/>
    <col min="2315" max="2560" width="9.140625" style="59"/>
    <col min="2561" max="2561" width="31.7109375" style="59" customWidth="1"/>
    <col min="2562" max="2562" width="15.42578125" style="59" customWidth="1"/>
    <col min="2563" max="2563" width="1.7109375" style="59" customWidth="1"/>
    <col min="2564" max="2564" width="15.42578125" style="59" customWidth="1"/>
    <col min="2565" max="2565" width="1.5703125" style="59" customWidth="1"/>
    <col min="2566" max="2566" width="15.42578125" style="59" customWidth="1"/>
    <col min="2567" max="2567" width="1.42578125" style="59" customWidth="1"/>
    <col min="2568" max="2568" width="15.42578125" style="59" customWidth="1"/>
    <col min="2569" max="2569" width="1.5703125" style="59" customWidth="1"/>
    <col min="2570" max="2570" width="14.7109375" style="59" customWidth="1"/>
    <col min="2571" max="2816" width="9.140625" style="59"/>
    <col min="2817" max="2817" width="31.7109375" style="59" customWidth="1"/>
    <col min="2818" max="2818" width="15.42578125" style="59" customWidth="1"/>
    <col min="2819" max="2819" width="1.7109375" style="59" customWidth="1"/>
    <col min="2820" max="2820" width="15.42578125" style="59" customWidth="1"/>
    <col min="2821" max="2821" width="1.5703125" style="59" customWidth="1"/>
    <col min="2822" max="2822" width="15.42578125" style="59" customWidth="1"/>
    <col min="2823" max="2823" width="1.42578125" style="59" customWidth="1"/>
    <col min="2824" max="2824" width="15.42578125" style="59" customWidth="1"/>
    <col min="2825" max="2825" width="1.5703125" style="59" customWidth="1"/>
    <col min="2826" max="2826" width="14.7109375" style="59" customWidth="1"/>
    <col min="2827" max="3072" width="9.140625" style="59"/>
    <col min="3073" max="3073" width="31.7109375" style="59" customWidth="1"/>
    <col min="3074" max="3074" width="15.42578125" style="59" customWidth="1"/>
    <col min="3075" max="3075" width="1.7109375" style="59" customWidth="1"/>
    <col min="3076" max="3076" width="15.42578125" style="59" customWidth="1"/>
    <col min="3077" max="3077" width="1.5703125" style="59" customWidth="1"/>
    <col min="3078" max="3078" width="15.42578125" style="59" customWidth="1"/>
    <col min="3079" max="3079" width="1.42578125" style="59" customWidth="1"/>
    <col min="3080" max="3080" width="15.42578125" style="59" customWidth="1"/>
    <col min="3081" max="3081" width="1.5703125" style="59" customWidth="1"/>
    <col min="3082" max="3082" width="14.7109375" style="59" customWidth="1"/>
    <col min="3083" max="3328" width="9.140625" style="59"/>
    <col min="3329" max="3329" width="31.7109375" style="59" customWidth="1"/>
    <col min="3330" max="3330" width="15.42578125" style="59" customWidth="1"/>
    <col min="3331" max="3331" width="1.7109375" style="59" customWidth="1"/>
    <col min="3332" max="3332" width="15.42578125" style="59" customWidth="1"/>
    <col min="3333" max="3333" width="1.5703125" style="59" customWidth="1"/>
    <col min="3334" max="3334" width="15.42578125" style="59" customWidth="1"/>
    <col min="3335" max="3335" width="1.42578125" style="59" customWidth="1"/>
    <col min="3336" max="3336" width="15.42578125" style="59" customWidth="1"/>
    <col min="3337" max="3337" width="1.5703125" style="59" customWidth="1"/>
    <col min="3338" max="3338" width="14.7109375" style="59" customWidth="1"/>
    <col min="3339" max="3584" width="9.140625" style="59"/>
    <col min="3585" max="3585" width="31.7109375" style="59" customWidth="1"/>
    <col min="3586" max="3586" width="15.42578125" style="59" customWidth="1"/>
    <col min="3587" max="3587" width="1.7109375" style="59" customWidth="1"/>
    <col min="3588" max="3588" width="15.42578125" style="59" customWidth="1"/>
    <col min="3589" max="3589" width="1.5703125" style="59" customWidth="1"/>
    <col min="3590" max="3590" width="15.42578125" style="59" customWidth="1"/>
    <col min="3591" max="3591" width="1.42578125" style="59" customWidth="1"/>
    <col min="3592" max="3592" width="15.42578125" style="59" customWidth="1"/>
    <col min="3593" max="3593" width="1.5703125" style="59" customWidth="1"/>
    <col min="3594" max="3594" width="14.7109375" style="59" customWidth="1"/>
    <col min="3595" max="3840" width="9.140625" style="59"/>
    <col min="3841" max="3841" width="31.7109375" style="59" customWidth="1"/>
    <col min="3842" max="3842" width="15.42578125" style="59" customWidth="1"/>
    <col min="3843" max="3843" width="1.7109375" style="59" customWidth="1"/>
    <col min="3844" max="3844" width="15.42578125" style="59" customWidth="1"/>
    <col min="3845" max="3845" width="1.5703125" style="59" customWidth="1"/>
    <col min="3846" max="3846" width="15.42578125" style="59" customWidth="1"/>
    <col min="3847" max="3847" width="1.42578125" style="59" customWidth="1"/>
    <col min="3848" max="3848" width="15.42578125" style="59" customWidth="1"/>
    <col min="3849" max="3849" width="1.5703125" style="59" customWidth="1"/>
    <col min="3850" max="3850" width="14.7109375" style="59" customWidth="1"/>
    <col min="3851" max="4096" width="9.140625" style="59"/>
    <col min="4097" max="4097" width="31.7109375" style="59" customWidth="1"/>
    <col min="4098" max="4098" width="15.42578125" style="59" customWidth="1"/>
    <col min="4099" max="4099" width="1.7109375" style="59" customWidth="1"/>
    <col min="4100" max="4100" width="15.42578125" style="59" customWidth="1"/>
    <col min="4101" max="4101" width="1.5703125" style="59" customWidth="1"/>
    <col min="4102" max="4102" width="15.42578125" style="59" customWidth="1"/>
    <col min="4103" max="4103" width="1.42578125" style="59" customWidth="1"/>
    <col min="4104" max="4104" width="15.42578125" style="59" customWidth="1"/>
    <col min="4105" max="4105" width="1.5703125" style="59" customWidth="1"/>
    <col min="4106" max="4106" width="14.7109375" style="59" customWidth="1"/>
    <col min="4107" max="4352" width="9.140625" style="59"/>
    <col min="4353" max="4353" width="31.7109375" style="59" customWidth="1"/>
    <col min="4354" max="4354" width="15.42578125" style="59" customWidth="1"/>
    <col min="4355" max="4355" width="1.7109375" style="59" customWidth="1"/>
    <col min="4356" max="4356" width="15.42578125" style="59" customWidth="1"/>
    <col min="4357" max="4357" width="1.5703125" style="59" customWidth="1"/>
    <col min="4358" max="4358" width="15.42578125" style="59" customWidth="1"/>
    <col min="4359" max="4359" width="1.42578125" style="59" customWidth="1"/>
    <col min="4360" max="4360" width="15.42578125" style="59" customWidth="1"/>
    <col min="4361" max="4361" width="1.5703125" style="59" customWidth="1"/>
    <col min="4362" max="4362" width="14.7109375" style="59" customWidth="1"/>
    <col min="4363" max="4608" width="9.140625" style="59"/>
    <col min="4609" max="4609" width="31.7109375" style="59" customWidth="1"/>
    <col min="4610" max="4610" width="15.42578125" style="59" customWidth="1"/>
    <col min="4611" max="4611" width="1.7109375" style="59" customWidth="1"/>
    <col min="4612" max="4612" width="15.42578125" style="59" customWidth="1"/>
    <col min="4613" max="4613" width="1.5703125" style="59" customWidth="1"/>
    <col min="4614" max="4614" width="15.42578125" style="59" customWidth="1"/>
    <col min="4615" max="4615" width="1.42578125" style="59" customWidth="1"/>
    <col min="4616" max="4616" width="15.42578125" style="59" customWidth="1"/>
    <col min="4617" max="4617" width="1.5703125" style="59" customWidth="1"/>
    <col min="4618" max="4618" width="14.7109375" style="59" customWidth="1"/>
    <col min="4619" max="4864" width="9.140625" style="59"/>
    <col min="4865" max="4865" width="31.7109375" style="59" customWidth="1"/>
    <col min="4866" max="4866" width="15.42578125" style="59" customWidth="1"/>
    <col min="4867" max="4867" width="1.7109375" style="59" customWidth="1"/>
    <col min="4868" max="4868" width="15.42578125" style="59" customWidth="1"/>
    <col min="4869" max="4869" width="1.5703125" style="59" customWidth="1"/>
    <col min="4870" max="4870" width="15.42578125" style="59" customWidth="1"/>
    <col min="4871" max="4871" width="1.42578125" style="59" customWidth="1"/>
    <col min="4872" max="4872" width="15.42578125" style="59" customWidth="1"/>
    <col min="4873" max="4873" width="1.5703125" style="59" customWidth="1"/>
    <col min="4874" max="4874" width="14.7109375" style="59" customWidth="1"/>
    <col min="4875" max="5120" width="9.140625" style="59"/>
    <col min="5121" max="5121" width="31.7109375" style="59" customWidth="1"/>
    <col min="5122" max="5122" width="15.42578125" style="59" customWidth="1"/>
    <col min="5123" max="5123" width="1.7109375" style="59" customWidth="1"/>
    <col min="5124" max="5124" width="15.42578125" style="59" customWidth="1"/>
    <col min="5125" max="5125" width="1.5703125" style="59" customWidth="1"/>
    <col min="5126" max="5126" width="15.42578125" style="59" customWidth="1"/>
    <col min="5127" max="5127" width="1.42578125" style="59" customWidth="1"/>
    <col min="5128" max="5128" width="15.42578125" style="59" customWidth="1"/>
    <col min="5129" max="5129" width="1.5703125" style="59" customWidth="1"/>
    <col min="5130" max="5130" width="14.7109375" style="59" customWidth="1"/>
    <col min="5131" max="5376" width="9.140625" style="59"/>
    <col min="5377" max="5377" width="31.7109375" style="59" customWidth="1"/>
    <col min="5378" max="5378" width="15.42578125" style="59" customWidth="1"/>
    <col min="5379" max="5379" width="1.7109375" style="59" customWidth="1"/>
    <col min="5380" max="5380" width="15.42578125" style="59" customWidth="1"/>
    <col min="5381" max="5381" width="1.5703125" style="59" customWidth="1"/>
    <col min="5382" max="5382" width="15.42578125" style="59" customWidth="1"/>
    <col min="5383" max="5383" width="1.42578125" style="59" customWidth="1"/>
    <col min="5384" max="5384" width="15.42578125" style="59" customWidth="1"/>
    <col min="5385" max="5385" width="1.5703125" style="59" customWidth="1"/>
    <col min="5386" max="5386" width="14.7109375" style="59" customWidth="1"/>
    <col min="5387" max="5632" width="9.140625" style="59"/>
    <col min="5633" max="5633" width="31.7109375" style="59" customWidth="1"/>
    <col min="5634" max="5634" width="15.42578125" style="59" customWidth="1"/>
    <col min="5635" max="5635" width="1.7109375" style="59" customWidth="1"/>
    <col min="5636" max="5636" width="15.42578125" style="59" customWidth="1"/>
    <col min="5637" max="5637" width="1.5703125" style="59" customWidth="1"/>
    <col min="5638" max="5638" width="15.42578125" style="59" customWidth="1"/>
    <col min="5639" max="5639" width="1.42578125" style="59" customWidth="1"/>
    <col min="5640" max="5640" width="15.42578125" style="59" customWidth="1"/>
    <col min="5641" max="5641" width="1.5703125" style="59" customWidth="1"/>
    <col min="5642" max="5642" width="14.7109375" style="59" customWidth="1"/>
    <col min="5643" max="5888" width="9.140625" style="59"/>
    <col min="5889" max="5889" width="31.7109375" style="59" customWidth="1"/>
    <col min="5890" max="5890" width="15.42578125" style="59" customWidth="1"/>
    <col min="5891" max="5891" width="1.7109375" style="59" customWidth="1"/>
    <col min="5892" max="5892" width="15.42578125" style="59" customWidth="1"/>
    <col min="5893" max="5893" width="1.5703125" style="59" customWidth="1"/>
    <col min="5894" max="5894" width="15.42578125" style="59" customWidth="1"/>
    <col min="5895" max="5895" width="1.42578125" style="59" customWidth="1"/>
    <col min="5896" max="5896" width="15.42578125" style="59" customWidth="1"/>
    <col min="5897" max="5897" width="1.5703125" style="59" customWidth="1"/>
    <col min="5898" max="5898" width="14.7109375" style="59" customWidth="1"/>
    <col min="5899" max="6144" width="9.140625" style="59"/>
    <col min="6145" max="6145" width="31.7109375" style="59" customWidth="1"/>
    <col min="6146" max="6146" width="15.42578125" style="59" customWidth="1"/>
    <col min="6147" max="6147" width="1.7109375" style="59" customWidth="1"/>
    <col min="6148" max="6148" width="15.42578125" style="59" customWidth="1"/>
    <col min="6149" max="6149" width="1.5703125" style="59" customWidth="1"/>
    <col min="6150" max="6150" width="15.42578125" style="59" customWidth="1"/>
    <col min="6151" max="6151" width="1.42578125" style="59" customWidth="1"/>
    <col min="6152" max="6152" width="15.42578125" style="59" customWidth="1"/>
    <col min="6153" max="6153" width="1.5703125" style="59" customWidth="1"/>
    <col min="6154" max="6154" width="14.7109375" style="59" customWidth="1"/>
    <col min="6155" max="6400" width="9.140625" style="59"/>
    <col min="6401" max="6401" width="31.7109375" style="59" customWidth="1"/>
    <col min="6402" max="6402" width="15.42578125" style="59" customWidth="1"/>
    <col min="6403" max="6403" width="1.7109375" style="59" customWidth="1"/>
    <col min="6404" max="6404" width="15.42578125" style="59" customWidth="1"/>
    <col min="6405" max="6405" width="1.5703125" style="59" customWidth="1"/>
    <col min="6406" max="6406" width="15.42578125" style="59" customWidth="1"/>
    <col min="6407" max="6407" width="1.42578125" style="59" customWidth="1"/>
    <col min="6408" max="6408" width="15.42578125" style="59" customWidth="1"/>
    <col min="6409" max="6409" width="1.5703125" style="59" customWidth="1"/>
    <col min="6410" max="6410" width="14.7109375" style="59" customWidth="1"/>
    <col min="6411" max="6656" width="9.140625" style="59"/>
    <col min="6657" max="6657" width="31.7109375" style="59" customWidth="1"/>
    <col min="6658" max="6658" width="15.42578125" style="59" customWidth="1"/>
    <col min="6659" max="6659" width="1.7109375" style="59" customWidth="1"/>
    <col min="6660" max="6660" width="15.42578125" style="59" customWidth="1"/>
    <col min="6661" max="6661" width="1.5703125" style="59" customWidth="1"/>
    <col min="6662" max="6662" width="15.42578125" style="59" customWidth="1"/>
    <col min="6663" max="6663" width="1.42578125" style="59" customWidth="1"/>
    <col min="6664" max="6664" width="15.42578125" style="59" customWidth="1"/>
    <col min="6665" max="6665" width="1.5703125" style="59" customWidth="1"/>
    <col min="6666" max="6666" width="14.7109375" style="59" customWidth="1"/>
    <col min="6667" max="6912" width="9.140625" style="59"/>
    <col min="6913" max="6913" width="31.7109375" style="59" customWidth="1"/>
    <col min="6914" max="6914" width="15.42578125" style="59" customWidth="1"/>
    <col min="6915" max="6915" width="1.7109375" style="59" customWidth="1"/>
    <col min="6916" max="6916" width="15.42578125" style="59" customWidth="1"/>
    <col min="6917" max="6917" width="1.5703125" style="59" customWidth="1"/>
    <col min="6918" max="6918" width="15.42578125" style="59" customWidth="1"/>
    <col min="6919" max="6919" width="1.42578125" style="59" customWidth="1"/>
    <col min="6920" max="6920" width="15.42578125" style="59" customWidth="1"/>
    <col min="6921" max="6921" width="1.5703125" style="59" customWidth="1"/>
    <col min="6922" max="6922" width="14.7109375" style="59" customWidth="1"/>
    <col min="6923" max="7168" width="9.140625" style="59"/>
    <col min="7169" max="7169" width="31.7109375" style="59" customWidth="1"/>
    <col min="7170" max="7170" width="15.42578125" style="59" customWidth="1"/>
    <col min="7171" max="7171" width="1.7109375" style="59" customWidth="1"/>
    <col min="7172" max="7172" width="15.42578125" style="59" customWidth="1"/>
    <col min="7173" max="7173" width="1.5703125" style="59" customWidth="1"/>
    <col min="7174" max="7174" width="15.42578125" style="59" customWidth="1"/>
    <col min="7175" max="7175" width="1.42578125" style="59" customWidth="1"/>
    <col min="7176" max="7176" width="15.42578125" style="59" customWidth="1"/>
    <col min="7177" max="7177" width="1.5703125" style="59" customWidth="1"/>
    <col min="7178" max="7178" width="14.7109375" style="59" customWidth="1"/>
    <col min="7179" max="7424" width="9.140625" style="59"/>
    <col min="7425" max="7425" width="31.7109375" style="59" customWidth="1"/>
    <col min="7426" max="7426" width="15.42578125" style="59" customWidth="1"/>
    <col min="7427" max="7427" width="1.7109375" style="59" customWidth="1"/>
    <col min="7428" max="7428" width="15.42578125" style="59" customWidth="1"/>
    <col min="7429" max="7429" width="1.5703125" style="59" customWidth="1"/>
    <col min="7430" max="7430" width="15.42578125" style="59" customWidth="1"/>
    <col min="7431" max="7431" width="1.42578125" style="59" customWidth="1"/>
    <col min="7432" max="7432" width="15.42578125" style="59" customWidth="1"/>
    <col min="7433" max="7433" width="1.5703125" style="59" customWidth="1"/>
    <col min="7434" max="7434" width="14.7109375" style="59" customWidth="1"/>
    <col min="7435" max="7680" width="9.140625" style="59"/>
    <col min="7681" max="7681" width="31.7109375" style="59" customWidth="1"/>
    <col min="7682" max="7682" width="15.42578125" style="59" customWidth="1"/>
    <col min="7683" max="7683" width="1.7109375" style="59" customWidth="1"/>
    <col min="7684" max="7684" width="15.42578125" style="59" customWidth="1"/>
    <col min="7685" max="7685" width="1.5703125" style="59" customWidth="1"/>
    <col min="7686" max="7686" width="15.42578125" style="59" customWidth="1"/>
    <col min="7687" max="7687" width="1.42578125" style="59" customWidth="1"/>
    <col min="7688" max="7688" width="15.42578125" style="59" customWidth="1"/>
    <col min="7689" max="7689" width="1.5703125" style="59" customWidth="1"/>
    <col min="7690" max="7690" width="14.7109375" style="59" customWidth="1"/>
    <col min="7691" max="7936" width="9.140625" style="59"/>
    <col min="7937" max="7937" width="31.7109375" style="59" customWidth="1"/>
    <col min="7938" max="7938" width="15.42578125" style="59" customWidth="1"/>
    <col min="7939" max="7939" width="1.7109375" style="59" customWidth="1"/>
    <col min="7940" max="7940" width="15.42578125" style="59" customWidth="1"/>
    <col min="7941" max="7941" width="1.5703125" style="59" customWidth="1"/>
    <col min="7942" max="7942" width="15.42578125" style="59" customWidth="1"/>
    <col min="7943" max="7943" width="1.42578125" style="59" customWidth="1"/>
    <col min="7944" max="7944" width="15.42578125" style="59" customWidth="1"/>
    <col min="7945" max="7945" width="1.5703125" style="59" customWidth="1"/>
    <col min="7946" max="7946" width="14.7109375" style="59" customWidth="1"/>
    <col min="7947" max="8192" width="9.140625" style="59"/>
    <col min="8193" max="8193" width="31.7109375" style="59" customWidth="1"/>
    <col min="8194" max="8194" width="15.42578125" style="59" customWidth="1"/>
    <col min="8195" max="8195" width="1.7109375" style="59" customWidth="1"/>
    <col min="8196" max="8196" width="15.42578125" style="59" customWidth="1"/>
    <col min="8197" max="8197" width="1.5703125" style="59" customWidth="1"/>
    <col min="8198" max="8198" width="15.42578125" style="59" customWidth="1"/>
    <col min="8199" max="8199" width="1.42578125" style="59" customWidth="1"/>
    <col min="8200" max="8200" width="15.42578125" style="59" customWidth="1"/>
    <col min="8201" max="8201" width="1.5703125" style="59" customWidth="1"/>
    <col min="8202" max="8202" width="14.7109375" style="59" customWidth="1"/>
    <col min="8203" max="8448" width="9.140625" style="59"/>
    <col min="8449" max="8449" width="31.7109375" style="59" customWidth="1"/>
    <col min="8450" max="8450" width="15.42578125" style="59" customWidth="1"/>
    <col min="8451" max="8451" width="1.7109375" style="59" customWidth="1"/>
    <col min="8452" max="8452" width="15.42578125" style="59" customWidth="1"/>
    <col min="8453" max="8453" width="1.5703125" style="59" customWidth="1"/>
    <col min="8454" max="8454" width="15.42578125" style="59" customWidth="1"/>
    <col min="8455" max="8455" width="1.42578125" style="59" customWidth="1"/>
    <col min="8456" max="8456" width="15.42578125" style="59" customWidth="1"/>
    <col min="8457" max="8457" width="1.5703125" style="59" customWidth="1"/>
    <col min="8458" max="8458" width="14.7109375" style="59" customWidth="1"/>
    <col min="8459" max="8704" width="9.140625" style="59"/>
    <col min="8705" max="8705" width="31.7109375" style="59" customWidth="1"/>
    <col min="8706" max="8706" width="15.42578125" style="59" customWidth="1"/>
    <col min="8707" max="8707" width="1.7109375" style="59" customWidth="1"/>
    <col min="8708" max="8708" width="15.42578125" style="59" customWidth="1"/>
    <col min="8709" max="8709" width="1.5703125" style="59" customWidth="1"/>
    <col min="8710" max="8710" width="15.42578125" style="59" customWidth="1"/>
    <col min="8711" max="8711" width="1.42578125" style="59" customWidth="1"/>
    <col min="8712" max="8712" width="15.42578125" style="59" customWidth="1"/>
    <col min="8713" max="8713" width="1.5703125" style="59" customWidth="1"/>
    <col min="8714" max="8714" width="14.7109375" style="59" customWidth="1"/>
    <col min="8715" max="8960" width="9.140625" style="59"/>
    <col min="8961" max="8961" width="31.7109375" style="59" customWidth="1"/>
    <col min="8962" max="8962" width="15.42578125" style="59" customWidth="1"/>
    <col min="8963" max="8963" width="1.7109375" style="59" customWidth="1"/>
    <col min="8964" max="8964" width="15.42578125" style="59" customWidth="1"/>
    <col min="8965" max="8965" width="1.5703125" style="59" customWidth="1"/>
    <col min="8966" max="8966" width="15.42578125" style="59" customWidth="1"/>
    <col min="8967" max="8967" width="1.42578125" style="59" customWidth="1"/>
    <col min="8968" max="8968" width="15.42578125" style="59" customWidth="1"/>
    <col min="8969" max="8969" width="1.5703125" style="59" customWidth="1"/>
    <col min="8970" max="8970" width="14.7109375" style="59" customWidth="1"/>
    <col min="8971" max="9216" width="9.140625" style="59"/>
    <col min="9217" max="9217" width="31.7109375" style="59" customWidth="1"/>
    <col min="9218" max="9218" width="15.42578125" style="59" customWidth="1"/>
    <col min="9219" max="9219" width="1.7109375" style="59" customWidth="1"/>
    <col min="9220" max="9220" width="15.42578125" style="59" customWidth="1"/>
    <col min="9221" max="9221" width="1.5703125" style="59" customWidth="1"/>
    <col min="9222" max="9222" width="15.42578125" style="59" customWidth="1"/>
    <col min="9223" max="9223" width="1.42578125" style="59" customWidth="1"/>
    <col min="9224" max="9224" width="15.42578125" style="59" customWidth="1"/>
    <col min="9225" max="9225" width="1.5703125" style="59" customWidth="1"/>
    <col min="9226" max="9226" width="14.7109375" style="59" customWidth="1"/>
    <col min="9227" max="9472" width="9.140625" style="59"/>
    <col min="9473" max="9473" width="31.7109375" style="59" customWidth="1"/>
    <col min="9474" max="9474" width="15.42578125" style="59" customWidth="1"/>
    <col min="9475" max="9475" width="1.7109375" style="59" customWidth="1"/>
    <col min="9476" max="9476" width="15.42578125" style="59" customWidth="1"/>
    <col min="9477" max="9477" width="1.5703125" style="59" customWidth="1"/>
    <col min="9478" max="9478" width="15.42578125" style="59" customWidth="1"/>
    <col min="9479" max="9479" width="1.42578125" style="59" customWidth="1"/>
    <col min="9480" max="9480" width="15.42578125" style="59" customWidth="1"/>
    <col min="9481" max="9481" width="1.5703125" style="59" customWidth="1"/>
    <col min="9482" max="9482" width="14.7109375" style="59" customWidth="1"/>
    <col min="9483" max="9728" width="9.140625" style="59"/>
    <col min="9729" max="9729" width="31.7109375" style="59" customWidth="1"/>
    <col min="9730" max="9730" width="15.42578125" style="59" customWidth="1"/>
    <col min="9731" max="9731" width="1.7109375" style="59" customWidth="1"/>
    <col min="9732" max="9732" width="15.42578125" style="59" customWidth="1"/>
    <col min="9733" max="9733" width="1.5703125" style="59" customWidth="1"/>
    <col min="9734" max="9734" width="15.42578125" style="59" customWidth="1"/>
    <col min="9735" max="9735" width="1.42578125" style="59" customWidth="1"/>
    <col min="9736" max="9736" width="15.42578125" style="59" customWidth="1"/>
    <col min="9737" max="9737" width="1.5703125" style="59" customWidth="1"/>
    <col min="9738" max="9738" width="14.7109375" style="59" customWidth="1"/>
    <col min="9739" max="9984" width="9.140625" style="59"/>
    <col min="9985" max="9985" width="31.7109375" style="59" customWidth="1"/>
    <col min="9986" max="9986" width="15.42578125" style="59" customWidth="1"/>
    <col min="9987" max="9987" width="1.7109375" style="59" customWidth="1"/>
    <col min="9988" max="9988" width="15.42578125" style="59" customWidth="1"/>
    <col min="9989" max="9989" width="1.5703125" style="59" customWidth="1"/>
    <col min="9990" max="9990" width="15.42578125" style="59" customWidth="1"/>
    <col min="9991" max="9991" width="1.42578125" style="59" customWidth="1"/>
    <col min="9992" max="9992" width="15.42578125" style="59" customWidth="1"/>
    <col min="9993" max="9993" width="1.5703125" style="59" customWidth="1"/>
    <col min="9994" max="9994" width="14.7109375" style="59" customWidth="1"/>
    <col min="9995" max="10240" width="9.140625" style="59"/>
    <col min="10241" max="10241" width="31.7109375" style="59" customWidth="1"/>
    <col min="10242" max="10242" width="15.42578125" style="59" customWidth="1"/>
    <col min="10243" max="10243" width="1.7109375" style="59" customWidth="1"/>
    <col min="10244" max="10244" width="15.42578125" style="59" customWidth="1"/>
    <col min="10245" max="10245" width="1.5703125" style="59" customWidth="1"/>
    <col min="10246" max="10246" width="15.42578125" style="59" customWidth="1"/>
    <col min="10247" max="10247" width="1.42578125" style="59" customWidth="1"/>
    <col min="10248" max="10248" width="15.42578125" style="59" customWidth="1"/>
    <col min="10249" max="10249" width="1.5703125" style="59" customWidth="1"/>
    <col min="10250" max="10250" width="14.7109375" style="59" customWidth="1"/>
    <col min="10251" max="10496" width="9.140625" style="59"/>
    <col min="10497" max="10497" width="31.7109375" style="59" customWidth="1"/>
    <col min="10498" max="10498" width="15.42578125" style="59" customWidth="1"/>
    <col min="10499" max="10499" width="1.7109375" style="59" customWidth="1"/>
    <col min="10500" max="10500" width="15.42578125" style="59" customWidth="1"/>
    <col min="10501" max="10501" width="1.5703125" style="59" customWidth="1"/>
    <col min="10502" max="10502" width="15.42578125" style="59" customWidth="1"/>
    <col min="10503" max="10503" width="1.42578125" style="59" customWidth="1"/>
    <col min="10504" max="10504" width="15.42578125" style="59" customWidth="1"/>
    <col min="10505" max="10505" width="1.5703125" style="59" customWidth="1"/>
    <col min="10506" max="10506" width="14.7109375" style="59" customWidth="1"/>
    <col min="10507" max="10752" width="9.140625" style="59"/>
    <col min="10753" max="10753" width="31.7109375" style="59" customWidth="1"/>
    <col min="10754" max="10754" width="15.42578125" style="59" customWidth="1"/>
    <col min="10755" max="10755" width="1.7109375" style="59" customWidth="1"/>
    <col min="10756" max="10756" width="15.42578125" style="59" customWidth="1"/>
    <col min="10757" max="10757" width="1.5703125" style="59" customWidth="1"/>
    <col min="10758" max="10758" width="15.42578125" style="59" customWidth="1"/>
    <col min="10759" max="10759" width="1.42578125" style="59" customWidth="1"/>
    <col min="10760" max="10760" width="15.42578125" style="59" customWidth="1"/>
    <col min="10761" max="10761" width="1.5703125" style="59" customWidth="1"/>
    <col min="10762" max="10762" width="14.7109375" style="59" customWidth="1"/>
    <col min="10763" max="11008" width="9.140625" style="59"/>
    <col min="11009" max="11009" width="31.7109375" style="59" customWidth="1"/>
    <col min="11010" max="11010" width="15.42578125" style="59" customWidth="1"/>
    <col min="11011" max="11011" width="1.7109375" style="59" customWidth="1"/>
    <col min="11012" max="11012" width="15.42578125" style="59" customWidth="1"/>
    <col min="11013" max="11013" width="1.5703125" style="59" customWidth="1"/>
    <col min="11014" max="11014" width="15.42578125" style="59" customWidth="1"/>
    <col min="11015" max="11015" width="1.42578125" style="59" customWidth="1"/>
    <col min="11016" max="11016" width="15.42578125" style="59" customWidth="1"/>
    <col min="11017" max="11017" width="1.5703125" style="59" customWidth="1"/>
    <col min="11018" max="11018" width="14.7109375" style="59" customWidth="1"/>
    <col min="11019" max="11264" width="9.140625" style="59"/>
    <col min="11265" max="11265" width="31.7109375" style="59" customWidth="1"/>
    <col min="11266" max="11266" width="15.42578125" style="59" customWidth="1"/>
    <col min="11267" max="11267" width="1.7109375" style="59" customWidth="1"/>
    <col min="11268" max="11268" width="15.42578125" style="59" customWidth="1"/>
    <col min="11269" max="11269" width="1.5703125" style="59" customWidth="1"/>
    <col min="11270" max="11270" width="15.42578125" style="59" customWidth="1"/>
    <col min="11271" max="11271" width="1.42578125" style="59" customWidth="1"/>
    <col min="11272" max="11272" width="15.42578125" style="59" customWidth="1"/>
    <col min="11273" max="11273" width="1.5703125" style="59" customWidth="1"/>
    <col min="11274" max="11274" width="14.7109375" style="59" customWidth="1"/>
    <col min="11275" max="11520" width="9.140625" style="59"/>
    <col min="11521" max="11521" width="31.7109375" style="59" customWidth="1"/>
    <col min="11522" max="11522" width="15.42578125" style="59" customWidth="1"/>
    <col min="11523" max="11523" width="1.7109375" style="59" customWidth="1"/>
    <col min="11524" max="11524" width="15.42578125" style="59" customWidth="1"/>
    <col min="11525" max="11525" width="1.5703125" style="59" customWidth="1"/>
    <col min="11526" max="11526" width="15.42578125" style="59" customWidth="1"/>
    <col min="11527" max="11527" width="1.42578125" style="59" customWidth="1"/>
    <col min="11528" max="11528" width="15.42578125" style="59" customWidth="1"/>
    <col min="11529" max="11529" width="1.5703125" style="59" customWidth="1"/>
    <col min="11530" max="11530" width="14.7109375" style="59" customWidth="1"/>
    <col min="11531" max="11776" width="9.140625" style="59"/>
    <col min="11777" max="11777" width="31.7109375" style="59" customWidth="1"/>
    <col min="11778" max="11778" width="15.42578125" style="59" customWidth="1"/>
    <col min="11779" max="11779" width="1.7109375" style="59" customWidth="1"/>
    <col min="11780" max="11780" width="15.42578125" style="59" customWidth="1"/>
    <col min="11781" max="11781" width="1.5703125" style="59" customWidth="1"/>
    <col min="11782" max="11782" width="15.42578125" style="59" customWidth="1"/>
    <col min="11783" max="11783" width="1.42578125" style="59" customWidth="1"/>
    <col min="11784" max="11784" width="15.42578125" style="59" customWidth="1"/>
    <col min="11785" max="11785" width="1.5703125" style="59" customWidth="1"/>
    <col min="11786" max="11786" width="14.7109375" style="59" customWidth="1"/>
    <col min="11787" max="12032" width="9.140625" style="59"/>
    <col min="12033" max="12033" width="31.7109375" style="59" customWidth="1"/>
    <col min="12034" max="12034" width="15.42578125" style="59" customWidth="1"/>
    <col min="12035" max="12035" width="1.7109375" style="59" customWidth="1"/>
    <col min="12036" max="12036" width="15.42578125" style="59" customWidth="1"/>
    <col min="12037" max="12037" width="1.5703125" style="59" customWidth="1"/>
    <col min="12038" max="12038" width="15.42578125" style="59" customWidth="1"/>
    <col min="12039" max="12039" width="1.42578125" style="59" customWidth="1"/>
    <col min="12040" max="12040" width="15.42578125" style="59" customWidth="1"/>
    <col min="12041" max="12041" width="1.5703125" style="59" customWidth="1"/>
    <col min="12042" max="12042" width="14.7109375" style="59" customWidth="1"/>
    <col min="12043" max="12288" width="9.140625" style="59"/>
    <col min="12289" max="12289" width="31.7109375" style="59" customWidth="1"/>
    <col min="12290" max="12290" width="15.42578125" style="59" customWidth="1"/>
    <col min="12291" max="12291" width="1.7109375" style="59" customWidth="1"/>
    <col min="12292" max="12292" width="15.42578125" style="59" customWidth="1"/>
    <col min="12293" max="12293" width="1.5703125" style="59" customWidth="1"/>
    <col min="12294" max="12294" width="15.42578125" style="59" customWidth="1"/>
    <col min="12295" max="12295" width="1.42578125" style="59" customWidth="1"/>
    <col min="12296" max="12296" width="15.42578125" style="59" customWidth="1"/>
    <col min="12297" max="12297" width="1.5703125" style="59" customWidth="1"/>
    <col min="12298" max="12298" width="14.7109375" style="59" customWidth="1"/>
    <col min="12299" max="12544" width="9.140625" style="59"/>
    <col min="12545" max="12545" width="31.7109375" style="59" customWidth="1"/>
    <col min="12546" max="12546" width="15.42578125" style="59" customWidth="1"/>
    <col min="12547" max="12547" width="1.7109375" style="59" customWidth="1"/>
    <col min="12548" max="12548" width="15.42578125" style="59" customWidth="1"/>
    <col min="12549" max="12549" width="1.5703125" style="59" customWidth="1"/>
    <col min="12550" max="12550" width="15.42578125" style="59" customWidth="1"/>
    <col min="12551" max="12551" width="1.42578125" style="59" customWidth="1"/>
    <col min="12552" max="12552" width="15.42578125" style="59" customWidth="1"/>
    <col min="12553" max="12553" width="1.5703125" style="59" customWidth="1"/>
    <col min="12554" max="12554" width="14.7109375" style="59" customWidth="1"/>
    <col min="12555" max="12800" width="9.140625" style="59"/>
    <col min="12801" max="12801" width="31.7109375" style="59" customWidth="1"/>
    <col min="12802" max="12802" width="15.42578125" style="59" customWidth="1"/>
    <col min="12803" max="12803" width="1.7109375" style="59" customWidth="1"/>
    <col min="12804" max="12804" width="15.42578125" style="59" customWidth="1"/>
    <col min="12805" max="12805" width="1.5703125" style="59" customWidth="1"/>
    <col min="12806" max="12806" width="15.42578125" style="59" customWidth="1"/>
    <col min="12807" max="12807" width="1.42578125" style="59" customWidth="1"/>
    <col min="12808" max="12808" width="15.42578125" style="59" customWidth="1"/>
    <col min="12809" max="12809" width="1.5703125" style="59" customWidth="1"/>
    <col min="12810" max="12810" width="14.7109375" style="59" customWidth="1"/>
    <col min="12811" max="13056" width="9.140625" style="59"/>
    <col min="13057" max="13057" width="31.7109375" style="59" customWidth="1"/>
    <col min="13058" max="13058" width="15.42578125" style="59" customWidth="1"/>
    <col min="13059" max="13059" width="1.7109375" style="59" customWidth="1"/>
    <col min="13060" max="13060" width="15.42578125" style="59" customWidth="1"/>
    <col min="13061" max="13061" width="1.5703125" style="59" customWidth="1"/>
    <col min="13062" max="13062" width="15.42578125" style="59" customWidth="1"/>
    <col min="13063" max="13063" width="1.42578125" style="59" customWidth="1"/>
    <col min="13064" max="13064" width="15.42578125" style="59" customWidth="1"/>
    <col min="13065" max="13065" width="1.5703125" style="59" customWidth="1"/>
    <col min="13066" max="13066" width="14.7109375" style="59" customWidth="1"/>
    <col min="13067" max="13312" width="9.140625" style="59"/>
    <col min="13313" max="13313" width="31.7109375" style="59" customWidth="1"/>
    <col min="13314" max="13314" width="15.42578125" style="59" customWidth="1"/>
    <col min="13315" max="13315" width="1.7109375" style="59" customWidth="1"/>
    <col min="13316" max="13316" width="15.42578125" style="59" customWidth="1"/>
    <col min="13317" max="13317" width="1.5703125" style="59" customWidth="1"/>
    <col min="13318" max="13318" width="15.42578125" style="59" customWidth="1"/>
    <col min="13319" max="13319" width="1.42578125" style="59" customWidth="1"/>
    <col min="13320" max="13320" width="15.42578125" style="59" customWidth="1"/>
    <col min="13321" max="13321" width="1.5703125" style="59" customWidth="1"/>
    <col min="13322" max="13322" width="14.7109375" style="59" customWidth="1"/>
    <col min="13323" max="13568" width="9.140625" style="59"/>
    <col min="13569" max="13569" width="31.7109375" style="59" customWidth="1"/>
    <col min="13570" max="13570" width="15.42578125" style="59" customWidth="1"/>
    <col min="13571" max="13571" width="1.7109375" style="59" customWidth="1"/>
    <col min="13572" max="13572" width="15.42578125" style="59" customWidth="1"/>
    <col min="13573" max="13573" width="1.5703125" style="59" customWidth="1"/>
    <col min="13574" max="13574" width="15.42578125" style="59" customWidth="1"/>
    <col min="13575" max="13575" width="1.42578125" style="59" customWidth="1"/>
    <col min="13576" max="13576" width="15.42578125" style="59" customWidth="1"/>
    <col min="13577" max="13577" width="1.5703125" style="59" customWidth="1"/>
    <col min="13578" max="13578" width="14.7109375" style="59" customWidth="1"/>
    <col min="13579" max="13824" width="9.140625" style="59"/>
    <col min="13825" max="13825" width="31.7109375" style="59" customWidth="1"/>
    <col min="13826" max="13826" width="15.42578125" style="59" customWidth="1"/>
    <col min="13827" max="13827" width="1.7109375" style="59" customWidth="1"/>
    <col min="13828" max="13828" width="15.42578125" style="59" customWidth="1"/>
    <col min="13829" max="13829" width="1.5703125" style="59" customWidth="1"/>
    <col min="13830" max="13830" width="15.42578125" style="59" customWidth="1"/>
    <col min="13831" max="13831" width="1.42578125" style="59" customWidth="1"/>
    <col min="13832" max="13832" width="15.42578125" style="59" customWidth="1"/>
    <col min="13833" max="13833" width="1.5703125" style="59" customWidth="1"/>
    <col min="13834" max="13834" width="14.7109375" style="59" customWidth="1"/>
    <col min="13835" max="14080" width="9.140625" style="59"/>
    <col min="14081" max="14081" width="31.7109375" style="59" customWidth="1"/>
    <col min="14082" max="14082" width="15.42578125" style="59" customWidth="1"/>
    <col min="14083" max="14083" width="1.7109375" style="59" customWidth="1"/>
    <col min="14084" max="14084" width="15.42578125" style="59" customWidth="1"/>
    <col min="14085" max="14085" width="1.5703125" style="59" customWidth="1"/>
    <col min="14086" max="14086" width="15.42578125" style="59" customWidth="1"/>
    <col min="14087" max="14087" width="1.42578125" style="59" customWidth="1"/>
    <col min="14088" max="14088" width="15.42578125" style="59" customWidth="1"/>
    <col min="14089" max="14089" width="1.5703125" style="59" customWidth="1"/>
    <col min="14090" max="14090" width="14.7109375" style="59" customWidth="1"/>
    <col min="14091" max="14336" width="9.140625" style="59"/>
    <col min="14337" max="14337" width="31.7109375" style="59" customWidth="1"/>
    <col min="14338" max="14338" width="15.42578125" style="59" customWidth="1"/>
    <col min="14339" max="14339" width="1.7109375" style="59" customWidth="1"/>
    <col min="14340" max="14340" width="15.42578125" style="59" customWidth="1"/>
    <col min="14341" max="14341" width="1.5703125" style="59" customWidth="1"/>
    <col min="14342" max="14342" width="15.42578125" style="59" customWidth="1"/>
    <col min="14343" max="14343" width="1.42578125" style="59" customWidth="1"/>
    <col min="14344" max="14344" width="15.42578125" style="59" customWidth="1"/>
    <col min="14345" max="14345" width="1.5703125" style="59" customWidth="1"/>
    <col min="14346" max="14346" width="14.7109375" style="59" customWidth="1"/>
    <col min="14347" max="14592" width="9.140625" style="59"/>
    <col min="14593" max="14593" width="31.7109375" style="59" customWidth="1"/>
    <col min="14594" max="14594" width="15.42578125" style="59" customWidth="1"/>
    <col min="14595" max="14595" width="1.7109375" style="59" customWidth="1"/>
    <col min="14596" max="14596" width="15.42578125" style="59" customWidth="1"/>
    <col min="14597" max="14597" width="1.5703125" style="59" customWidth="1"/>
    <col min="14598" max="14598" width="15.42578125" style="59" customWidth="1"/>
    <col min="14599" max="14599" width="1.42578125" style="59" customWidth="1"/>
    <col min="14600" max="14600" width="15.42578125" style="59" customWidth="1"/>
    <col min="14601" max="14601" width="1.5703125" style="59" customWidth="1"/>
    <col min="14602" max="14602" width="14.7109375" style="59" customWidth="1"/>
    <col min="14603" max="14848" width="9.140625" style="59"/>
    <col min="14849" max="14849" width="31.7109375" style="59" customWidth="1"/>
    <col min="14850" max="14850" width="15.42578125" style="59" customWidth="1"/>
    <col min="14851" max="14851" width="1.7109375" style="59" customWidth="1"/>
    <col min="14852" max="14852" width="15.42578125" style="59" customWidth="1"/>
    <col min="14853" max="14853" width="1.5703125" style="59" customWidth="1"/>
    <col min="14854" max="14854" width="15.42578125" style="59" customWidth="1"/>
    <col min="14855" max="14855" width="1.42578125" style="59" customWidth="1"/>
    <col min="14856" max="14856" width="15.42578125" style="59" customWidth="1"/>
    <col min="14857" max="14857" width="1.5703125" style="59" customWidth="1"/>
    <col min="14858" max="14858" width="14.7109375" style="59" customWidth="1"/>
    <col min="14859" max="15104" width="9.140625" style="59"/>
    <col min="15105" max="15105" width="31.7109375" style="59" customWidth="1"/>
    <col min="15106" max="15106" width="15.42578125" style="59" customWidth="1"/>
    <col min="15107" max="15107" width="1.7109375" style="59" customWidth="1"/>
    <col min="15108" max="15108" width="15.42578125" style="59" customWidth="1"/>
    <col min="15109" max="15109" width="1.5703125" style="59" customWidth="1"/>
    <col min="15110" max="15110" width="15.42578125" style="59" customWidth="1"/>
    <col min="15111" max="15111" width="1.42578125" style="59" customWidth="1"/>
    <col min="15112" max="15112" width="15.42578125" style="59" customWidth="1"/>
    <col min="15113" max="15113" width="1.5703125" style="59" customWidth="1"/>
    <col min="15114" max="15114" width="14.7109375" style="59" customWidth="1"/>
    <col min="15115" max="15360" width="9.140625" style="59"/>
    <col min="15361" max="15361" width="31.7109375" style="59" customWidth="1"/>
    <col min="15362" max="15362" width="15.42578125" style="59" customWidth="1"/>
    <col min="15363" max="15363" width="1.7109375" style="59" customWidth="1"/>
    <col min="15364" max="15364" width="15.42578125" style="59" customWidth="1"/>
    <col min="15365" max="15365" width="1.5703125" style="59" customWidth="1"/>
    <col min="15366" max="15366" width="15.42578125" style="59" customWidth="1"/>
    <col min="15367" max="15367" width="1.42578125" style="59" customWidth="1"/>
    <col min="15368" max="15368" width="15.42578125" style="59" customWidth="1"/>
    <col min="15369" max="15369" width="1.5703125" style="59" customWidth="1"/>
    <col min="15370" max="15370" width="14.7109375" style="59" customWidth="1"/>
    <col min="15371" max="15616" width="9.140625" style="59"/>
    <col min="15617" max="15617" width="31.7109375" style="59" customWidth="1"/>
    <col min="15618" max="15618" width="15.42578125" style="59" customWidth="1"/>
    <col min="15619" max="15619" width="1.7109375" style="59" customWidth="1"/>
    <col min="15620" max="15620" width="15.42578125" style="59" customWidth="1"/>
    <col min="15621" max="15621" width="1.5703125" style="59" customWidth="1"/>
    <col min="15622" max="15622" width="15.42578125" style="59" customWidth="1"/>
    <col min="15623" max="15623" width="1.42578125" style="59" customWidth="1"/>
    <col min="15624" max="15624" width="15.42578125" style="59" customWidth="1"/>
    <col min="15625" max="15625" width="1.5703125" style="59" customWidth="1"/>
    <col min="15626" max="15626" width="14.7109375" style="59" customWidth="1"/>
    <col min="15627" max="15872" width="9.140625" style="59"/>
    <col min="15873" max="15873" width="31.7109375" style="59" customWidth="1"/>
    <col min="15874" max="15874" width="15.42578125" style="59" customWidth="1"/>
    <col min="15875" max="15875" width="1.7109375" style="59" customWidth="1"/>
    <col min="15876" max="15876" width="15.42578125" style="59" customWidth="1"/>
    <col min="15877" max="15877" width="1.5703125" style="59" customWidth="1"/>
    <col min="15878" max="15878" width="15.42578125" style="59" customWidth="1"/>
    <col min="15879" max="15879" width="1.42578125" style="59" customWidth="1"/>
    <col min="15880" max="15880" width="15.42578125" style="59" customWidth="1"/>
    <col min="15881" max="15881" width="1.5703125" style="59" customWidth="1"/>
    <col min="15882" max="15882" width="14.7109375" style="59" customWidth="1"/>
    <col min="15883" max="16128" width="9.140625" style="59"/>
    <col min="16129" max="16129" width="31.7109375" style="59" customWidth="1"/>
    <col min="16130" max="16130" width="15.42578125" style="59" customWidth="1"/>
    <col min="16131" max="16131" width="1.7109375" style="59" customWidth="1"/>
    <col min="16132" max="16132" width="15.42578125" style="59" customWidth="1"/>
    <col min="16133" max="16133" width="1.5703125" style="59" customWidth="1"/>
    <col min="16134" max="16134" width="15.42578125" style="59" customWidth="1"/>
    <col min="16135" max="16135" width="1.42578125" style="59" customWidth="1"/>
    <col min="16136" max="16136" width="15.42578125" style="59" customWidth="1"/>
    <col min="16137" max="16137" width="1.5703125" style="59" customWidth="1"/>
    <col min="16138" max="16138" width="14.7109375" style="59" customWidth="1"/>
    <col min="16139" max="16384" width="9.140625" style="59"/>
  </cols>
  <sheetData>
    <row r="1" spans="1:10" ht="12.75" customHeight="1" x14ac:dyDescent="0.2">
      <c r="A1" s="154"/>
      <c r="B1" s="155" t="s">
        <v>261</v>
      </c>
      <c r="C1" s="156"/>
      <c r="D1" s="156"/>
      <c r="E1" s="156"/>
      <c r="F1" s="156"/>
      <c r="G1" s="157" t="s">
        <v>260</v>
      </c>
      <c r="H1" s="158"/>
      <c r="J1" s="159" t="s">
        <v>259</v>
      </c>
    </row>
    <row r="2" spans="1:10" ht="15" customHeight="1" x14ac:dyDescent="0.2">
      <c r="A2" s="154"/>
      <c r="B2" s="162"/>
      <c r="C2" s="163"/>
      <c r="D2" s="163"/>
      <c r="E2" s="163"/>
      <c r="F2" s="163"/>
      <c r="G2" s="164"/>
      <c r="H2" s="165"/>
      <c r="J2" s="160"/>
    </row>
    <row r="3" spans="1:10" ht="24" customHeight="1" x14ac:dyDescent="0.2">
      <c r="A3" s="154"/>
      <c r="B3" s="166" t="s">
        <v>258</v>
      </c>
      <c r="C3" s="167"/>
      <c r="D3" s="167"/>
      <c r="E3" s="167"/>
      <c r="F3" s="167"/>
      <c r="G3" s="167"/>
      <c r="H3" s="167"/>
      <c r="J3" s="160"/>
    </row>
    <row r="4" spans="1:10" ht="14.25" customHeight="1" x14ac:dyDescent="0.2">
      <c r="A4" s="154"/>
      <c r="B4" s="168" t="s">
        <v>257</v>
      </c>
      <c r="C4" s="169"/>
      <c r="D4" s="172" t="s">
        <v>256</v>
      </c>
      <c r="E4" s="173"/>
      <c r="F4" s="159" t="s">
        <v>255</v>
      </c>
      <c r="G4" s="172" t="s">
        <v>254</v>
      </c>
      <c r="H4" s="173"/>
      <c r="J4" s="160"/>
    </row>
    <row r="5" spans="1:10" ht="16.5" customHeight="1" x14ac:dyDescent="0.2">
      <c r="A5" s="154"/>
      <c r="B5" s="170"/>
      <c r="C5" s="171"/>
      <c r="D5" s="174" t="s">
        <v>253</v>
      </c>
      <c r="E5" s="175"/>
      <c r="F5" s="161"/>
      <c r="G5" s="176" t="s">
        <v>252</v>
      </c>
      <c r="H5" s="177"/>
      <c r="J5" s="161"/>
    </row>
    <row r="6" spans="1:10" x14ac:dyDescent="0.2">
      <c r="H6" s="72"/>
    </row>
    <row r="7" spans="1:10" s="77" customFormat="1" ht="15" x14ac:dyDescent="0.25">
      <c r="A7" s="73" t="s">
        <v>251</v>
      </c>
      <c r="B7" s="74"/>
      <c r="C7" s="73"/>
      <c r="D7" s="73"/>
      <c r="E7" s="73"/>
      <c r="F7" s="73"/>
      <c r="G7" s="73"/>
      <c r="H7" s="73"/>
      <c r="I7" s="75"/>
      <c r="J7" s="76"/>
    </row>
    <row r="8" spans="1:10" s="77" customFormat="1" ht="30" x14ac:dyDescent="0.25">
      <c r="A8" s="69"/>
      <c r="B8" s="68" t="s">
        <v>250</v>
      </c>
      <c r="C8" s="68"/>
      <c r="D8" s="68" t="s">
        <v>249</v>
      </c>
      <c r="E8" s="68"/>
      <c r="F8" s="68" t="s">
        <v>248</v>
      </c>
      <c r="G8" s="68"/>
      <c r="H8" s="68" t="s">
        <v>247</v>
      </c>
      <c r="I8" s="67"/>
      <c r="J8" s="78" t="s">
        <v>246</v>
      </c>
    </row>
    <row r="9" spans="1:10" s="77" customFormat="1" ht="30" x14ac:dyDescent="0.25">
      <c r="A9" s="66"/>
      <c r="B9" s="79" t="s">
        <v>245</v>
      </c>
      <c r="C9" s="80"/>
      <c r="D9" s="68" t="s">
        <v>244</v>
      </c>
      <c r="E9" s="80"/>
      <c r="F9" s="68" t="s">
        <v>244</v>
      </c>
      <c r="G9" s="80"/>
      <c r="H9" s="68" t="s">
        <v>244</v>
      </c>
      <c r="I9" s="81"/>
      <c r="J9" s="68" t="s">
        <v>244</v>
      </c>
    </row>
    <row r="10" spans="1:10" s="77" customFormat="1" ht="15" x14ac:dyDescent="0.25">
      <c r="A10" s="65" t="s">
        <v>243</v>
      </c>
      <c r="B10" s="82"/>
      <c r="C10" s="80"/>
      <c r="D10" s="80"/>
      <c r="E10" s="80"/>
      <c r="F10" s="80"/>
      <c r="G10" s="80"/>
      <c r="H10" s="80"/>
      <c r="I10" s="81"/>
      <c r="J10" s="58"/>
    </row>
    <row r="11" spans="1:10" s="77" customFormat="1" ht="15" x14ac:dyDescent="0.2">
      <c r="A11" s="83" t="s">
        <v>242</v>
      </c>
      <c r="B11" s="84">
        <v>0</v>
      </c>
      <c r="C11" s="85"/>
      <c r="D11" s="86">
        <f>'Cash Book Q4'!E28</f>
        <v>3000</v>
      </c>
      <c r="E11" s="85"/>
      <c r="F11" s="86">
        <v>0</v>
      </c>
      <c r="G11" s="85"/>
      <c r="H11" s="87">
        <f>F11+D11+B11</f>
        <v>3000</v>
      </c>
      <c r="I11" s="81"/>
      <c r="J11" s="86">
        <v>3750</v>
      </c>
    </row>
    <row r="12" spans="1:10" s="77" customFormat="1" ht="15" x14ac:dyDescent="0.2">
      <c r="A12" s="83" t="s">
        <v>209</v>
      </c>
      <c r="B12" s="84">
        <v>0</v>
      </c>
      <c r="C12" s="85"/>
      <c r="D12" s="86">
        <f>'Cash Book Q4'!E26</f>
        <v>2750</v>
      </c>
      <c r="E12" s="85"/>
      <c r="F12" s="86">
        <v>0</v>
      </c>
      <c r="G12" s="85"/>
      <c r="H12" s="87">
        <f>F12+D12+B12</f>
        <v>2750</v>
      </c>
      <c r="I12" s="81"/>
      <c r="J12" s="86">
        <v>2750</v>
      </c>
    </row>
    <row r="13" spans="1:10" s="77" customFormat="1" ht="15" x14ac:dyDescent="0.2">
      <c r="A13" s="83" t="s">
        <v>3</v>
      </c>
      <c r="B13" s="84">
        <v>0</v>
      </c>
      <c r="C13" s="85"/>
      <c r="D13" s="86">
        <v>0</v>
      </c>
      <c r="E13" s="85"/>
      <c r="F13" s="86">
        <v>0</v>
      </c>
      <c r="G13" s="85"/>
      <c r="H13" s="87">
        <f>F13+D13+B13</f>
        <v>0</v>
      </c>
      <c r="I13" s="81"/>
      <c r="J13" s="86">
        <v>15000</v>
      </c>
    </row>
    <row r="14" spans="1:10" s="77" customFormat="1" ht="15" x14ac:dyDescent="0.2">
      <c r="A14" s="83" t="s">
        <v>265</v>
      </c>
      <c r="B14" s="84">
        <v>0</v>
      </c>
      <c r="C14" s="85"/>
      <c r="D14" s="86">
        <v>0</v>
      </c>
      <c r="E14" s="85"/>
      <c r="F14" s="86">
        <v>0</v>
      </c>
      <c r="G14" s="85"/>
      <c r="H14" s="87">
        <v>0</v>
      </c>
      <c r="I14" s="81"/>
      <c r="J14" s="86">
        <v>200</v>
      </c>
    </row>
    <row r="15" spans="1:10" s="77" customFormat="1" ht="15" x14ac:dyDescent="0.2">
      <c r="A15" s="83" t="s">
        <v>210</v>
      </c>
      <c r="B15" s="84">
        <v>0</v>
      </c>
      <c r="C15" s="85"/>
      <c r="D15" s="86">
        <f>'Cash Book Q4'!E27</f>
        <v>1750</v>
      </c>
      <c r="E15" s="85"/>
      <c r="F15" s="86">
        <v>0</v>
      </c>
      <c r="G15" s="85"/>
      <c r="H15" s="87">
        <f t="shared" ref="H15:H20" si="0">F15+D15+B15</f>
        <v>1750</v>
      </c>
      <c r="I15" s="81"/>
      <c r="J15" s="86">
        <v>0</v>
      </c>
    </row>
    <row r="16" spans="1:10" s="77" customFormat="1" ht="15" x14ac:dyDescent="0.2">
      <c r="A16" s="83" t="s">
        <v>262</v>
      </c>
      <c r="B16" s="84">
        <f>'TB 310318'!L11</f>
        <v>2199.5</v>
      </c>
      <c r="C16" s="85"/>
      <c r="D16" s="86">
        <v>0</v>
      </c>
      <c r="E16" s="85"/>
      <c r="F16" s="86">
        <v>0</v>
      </c>
      <c r="G16" s="85"/>
      <c r="H16" s="87">
        <f t="shared" si="0"/>
        <v>2199.5</v>
      </c>
      <c r="I16" s="81"/>
      <c r="J16" s="86">
        <v>2160</v>
      </c>
    </row>
    <row r="17" spans="1:10" s="77" customFormat="1" ht="15" x14ac:dyDescent="0.2">
      <c r="A17" s="83" t="s">
        <v>4</v>
      </c>
      <c r="B17" s="84">
        <f>'Cash Book Q4'!C25</f>
        <v>39.61</v>
      </c>
      <c r="C17" s="85"/>
      <c r="D17" s="86">
        <v>0</v>
      </c>
      <c r="E17" s="85"/>
      <c r="F17" s="86">
        <v>0</v>
      </c>
      <c r="G17" s="85"/>
      <c r="H17" s="87">
        <f t="shared" si="0"/>
        <v>39.61</v>
      </c>
      <c r="I17" s="81"/>
      <c r="J17" s="86">
        <v>0</v>
      </c>
    </row>
    <row r="18" spans="1:10" s="77" customFormat="1" ht="15" x14ac:dyDescent="0.2">
      <c r="A18" s="83"/>
      <c r="B18" s="84">
        <v>0</v>
      </c>
      <c r="C18" s="85"/>
      <c r="D18" s="86">
        <v>0</v>
      </c>
      <c r="E18" s="85"/>
      <c r="F18" s="86">
        <v>0</v>
      </c>
      <c r="G18" s="85"/>
      <c r="H18" s="87">
        <f t="shared" si="0"/>
        <v>0</v>
      </c>
      <c r="I18" s="81"/>
      <c r="J18" s="86">
        <v>0</v>
      </c>
    </row>
    <row r="19" spans="1:10" s="77" customFormat="1" ht="15" x14ac:dyDescent="0.2">
      <c r="A19" s="83"/>
      <c r="B19" s="84">
        <v>0</v>
      </c>
      <c r="C19" s="85"/>
      <c r="D19" s="86">
        <v>0</v>
      </c>
      <c r="E19" s="85"/>
      <c r="F19" s="86">
        <v>0</v>
      </c>
      <c r="G19" s="85"/>
      <c r="H19" s="87">
        <f t="shared" si="0"/>
        <v>0</v>
      </c>
      <c r="I19" s="81"/>
      <c r="J19" s="86">
        <v>0</v>
      </c>
    </row>
    <row r="20" spans="1:10" s="77" customFormat="1" ht="15" x14ac:dyDescent="0.2">
      <c r="A20" s="83"/>
      <c r="B20" s="84">
        <v>0</v>
      </c>
      <c r="C20" s="85"/>
      <c r="D20" s="86">
        <v>0</v>
      </c>
      <c r="E20" s="85"/>
      <c r="F20" s="86">
        <v>0</v>
      </c>
      <c r="G20" s="85"/>
      <c r="H20" s="87">
        <f t="shared" si="0"/>
        <v>0</v>
      </c>
      <c r="I20" s="81"/>
      <c r="J20" s="86">
        <v>0</v>
      </c>
    </row>
    <row r="21" spans="1:10" s="77" customFormat="1" ht="15.75" thickBot="1" x14ac:dyDescent="0.25">
      <c r="A21" s="88" t="s">
        <v>36</v>
      </c>
      <c r="B21" s="89">
        <f>SUM(B11:B20)</f>
        <v>2239.11</v>
      </c>
      <c r="C21" s="90"/>
      <c r="D21" s="91">
        <f>SUM(D11:D20)</f>
        <v>7500</v>
      </c>
      <c r="E21" s="85"/>
      <c r="F21" s="91">
        <f>SUM(F11:F20)</f>
        <v>0</v>
      </c>
      <c r="G21" s="85"/>
      <c r="H21" s="91">
        <f>IF((B21+D21+F21)=SUM(H11:H20),B21+D21+F21,"Cross Add Error")</f>
        <v>9739.11</v>
      </c>
      <c r="I21" s="81"/>
      <c r="J21" s="91">
        <f>SUM(J11:J20)</f>
        <v>23860</v>
      </c>
    </row>
    <row r="22" spans="1:10" s="77" customFormat="1" ht="6.75" customHeight="1" thickTop="1" x14ac:dyDescent="0.2">
      <c r="A22" s="92"/>
      <c r="B22" s="93"/>
      <c r="C22" s="92"/>
      <c r="D22" s="92"/>
      <c r="E22" s="92"/>
      <c r="F22" s="81"/>
      <c r="G22" s="92"/>
      <c r="H22" s="81"/>
      <c r="I22" s="81"/>
      <c r="J22" s="58"/>
    </row>
    <row r="23" spans="1:10" s="77" customFormat="1" x14ac:dyDescent="0.2">
      <c r="A23" s="59"/>
      <c r="B23" s="71"/>
      <c r="C23" s="59"/>
      <c r="D23" s="59"/>
      <c r="E23" s="59"/>
      <c r="F23" s="59"/>
      <c r="G23" s="59"/>
      <c r="H23" s="59"/>
      <c r="I23" s="59"/>
      <c r="J23" s="58"/>
    </row>
    <row r="24" spans="1:10" s="77" customFormat="1" ht="15" x14ac:dyDescent="0.2">
      <c r="A24" s="64" t="s">
        <v>241</v>
      </c>
      <c r="B24" s="94"/>
      <c r="C24" s="61"/>
      <c r="D24" s="61"/>
      <c r="E24" s="61"/>
      <c r="F24" s="61"/>
      <c r="G24" s="61"/>
      <c r="H24" s="178"/>
      <c r="I24" s="178"/>
      <c r="J24" s="95"/>
    </row>
    <row r="25" spans="1:10" s="77" customFormat="1" ht="15" x14ac:dyDescent="0.25">
      <c r="A25" s="70" t="s">
        <v>5</v>
      </c>
      <c r="B25" s="96">
        <v>0</v>
      </c>
      <c r="C25" s="97">
        <v>0</v>
      </c>
      <c r="D25" s="98">
        <v>0</v>
      </c>
      <c r="E25" s="97"/>
      <c r="F25" s="98">
        <v>0</v>
      </c>
      <c r="G25" s="61"/>
      <c r="H25" s="99">
        <v>0</v>
      </c>
      <c r="I25" s="95"/>
      <c r="J25" s="100">
        <v>8066</v>
      </c>
    </row>
    <row r="26" spans="1:10" s="77" customFormat="1" ht="15" x14ac:dyDescent="0.25">
      <c r="A26" s="70" t="s">
        <v>6</v>
      </c>
      <c r="B26" s="96">
        <v>0</v>
      </c>
      <c r="C26" s="97"/>
      <c r="D26" s="98">
        <v>0</v>
      </c>
      <c r="E26" s="97"/>
      <c r="F26" s="98">
        <v>0</v>
      </c>
      <c r="G26" s="61"/>
      <c r="H26" s="99">
        <v>0</v>
      </c>
      <c r="I26" s="95"/>
      <c r="J26" s="100">
        <v>59</v>
      </c>
    </row>
    <row r="27" spans="1:10" s="77" customFormat="1" ht="15" x14ac:dyDescent="0.25">
      <c r="A27" s="70" t="s">
        <v>7</v>
      </c>
      <c r="B27" s="96">
        <v>0</v>
      </c>
      <c r="C27" s="97"/>
      <c r="D27" s="98">
        <v>0</v>
      </c>
      <c r="E27" s="97"/>
      <c r="F27" s="98">
        <v>0</v>
      </c>
      <c r="G27" s="61"/>
      <c r="H27" s="99">
        <v>0</v>
      </c>
      <c r="I27" s="95"/>
      <c r="J27" s="100">
        <v>70</v>
      </c>
    </row>
    <row r="28" spans="1:10" s="77" customFormat="1" ht="15" x14ac:dyDescent="0.25">
      <c r="A28" s="101" t="s">
        <v>263</v>
      </c>
      <c r="B28" s="102">
        <v>0</v>
      </c>
      <c r="C28" s="103"/>
      <c r="D28" s="100">
        <f>'TB 310318'!K17</f>
        <v>2602.1499999999996</v>
      </c>
      <c r="E28" s="104"/>
      <c r="F28" s="100">
        <v>0</v>
      </c>
      <c r="G28" s="104"/>
      <c r="H28" s="99">
        <f t="shared" ref="H28:H39" si="1">F28+D28+B28</f>
        <v>2602.1499999999996</v>
      </c>
      <c r="I28" s="105"/>
      <c r="J28" s="100">
        <v>739</v>
      </c>
    </row>
    <row r="29" spans="1:10" s="77" customFormat="1" ht="15" x14ac:dyDescent="0.25">
      <c r="A29" s="101" t="s">
        <v>141</v>
      </c>
      <c r="B29" s="102">
        <v>0</v>
      </c>
      <c r="C29" s="103"/>
      <c r="D29" s="100">
        <f>'TB 310318'!K33</f>
        <v>95.149999999999977</v>
      </c>
      <c r="E29" s="104"/>
      <c r="F29" s="100">
        <v>0</v>
      </c>
      <c r="G29" s="104"/>
      <c r="H29" s="99">
        <f t="shared" si="1"/>
        <v>95.149999999999977</v>
      </c>
      <c r="I29" s="105"/>
      <c r="J29" s="100">
        <v>473</v>
      </c>
    </row>
    <row r="30" spans="1:10" s="77" customFormat="1" ht="15" x14ac:dyDescent="0.25">
      <c r="A30" s="101" t="s">
        <v>146</v>
      </c>
      <c r="B30" s="102"/>
      <c r="C30" s="103"/>
      <c r="D30" s="100">
        <f>'TB 310318'!K20</f>
        <v>334</v>
      </c>
      <c r="E30" s="104"/>
      <c r="F30" s="100"/>
      <c r="G30" s="104"/>
      <c r="H30" s="99">
        <f t="shared" si="1"/>
        <v>334</v>
      </c>
      <c r="I30" s="105"/>
      <c r="J30" s="100"/>
    </row>
    <row r="31" spans="1:10" s="77" customFormat="1" ht="15" x14ac:dyDescent="0.25">
      <c r="A31" s="101" t="s">
        <v>15</v>
      </c>
      <c r="B31" s="102">
        <v>0</v>
      </c>
      <c r="C31" s="103"/>
      <c r="D31" s="100">
        <f>'TB 310318'!K23</f>
        <v>300.3</v>
      </c>
      <c r="E31" s="104"/>
      <c r="F31" s="100">
        <v>0</v>
      </c>
      <c r="G31" s="104"/>
      <c r="H31" s="99">
        <f t="shared" si="1"/>
        <v>300.3</v>
      </c>
      <c r="I31" s="105"/>
      <c r="J31" s="100">
        <v>190</v>
      </c>
    </row>
    <row r="32" spans="1:10" s="77" customFormat="1" ht="15" x14ac:dyDescent="0.25">
      <c r="A32" s="101" t="s">
        <v>8</v>
      </c>
      <c r="B32" s="102">
        <f>'TB 310318'!K19</f>
        <v>120</v>
      </c>
      <c r="C32" s="103"/>
      <c r="D32" s="100">
        <f>'TB 310318'!K21</f>
        <v>1124.52</v>
      </c>
      <c r="E32" s="104"/>
      <c r="F32" s="100">
        <v>0</v>
      </c>
      <c r="G32" s="104"/>
      <c r="H32" s="99">
        <f t="shared" si="1"/>
        <v>1244.52</v>
      </c>
      <c r="I32" s="105"/>
      <c r="J32" s="100">
        <v>349</v>
      </c>
    </row>
    <row r="33" spans="1:10" s="77" customFormat="1" ht="15" x14ac:dyDescent="0.25">
      <c r="A33" s="101" t="s">
        <v>264</v>
      </c>
      <c r="B33" s="102">
        <v>0</v>
      </c>
      <c r="C33" s="103"/>
      <c r="D33" s="100">
        <f>'TB 310318'!K25</f>
        <v>1350.6399999999999</v>
      </c>
      <c r="E33" s="104"/>
      <c r="F33" s="100">
        <v>0</v>
      </c>
      <c r="G33" s="104"/>
      <c r="H33" s="99">
        <f t="shared" si="1"/>
        <v>1350.6399999999999</v>
      </c>
      <c r="I33" s="105"/>
      <c r="J33" s="100">
        <v>2500</v>
      </c>
    </row>
    <row r="34" spans="1:10" s="77" customFormat="1" ht="15" x14ac:dyDescent="0.25">
      <c r="A34" s="101" t="s">
        <v>268</v>
      </c>
      <c r="B34" s="102">
        <v>0</v>
      </c>
      <c r="C34" s="103"/>
      <c r="D34" s="100">
        <v>8037</v>
      </c>
      <c r="E34" s="104"/>
      <c r="F34" s="100">
        <v>0</v>
      </c>
      <c r="G34" s="104"/>
      <c r="H34" s="99">
        <f t="shared" si="1"/>
        <v>8037</v>
      </c>
      <c r="I34" s="105"/>
      <c r="J34" s="100">
        <v>0</v>
      </c>
    </row>
    <row r="35" spans="1:10" s="77" customFormat="1" ht="15" x14ac:dyDescent="0.25">
      <c r="A35" s="101" t="s">
        <v>9</v>
      </c>
      <c r="B35" s="102">
        <v>0</v>
      </c>
      <c r="C35" s="103"/>
      <c r="D35" s="100">
        <v>0</v>
      </c>
      <c r="E35" s="104"/>
      <c r="F35" s="100">
        <v>0</v>
      </c>
      <c r="G35" s="104"/>
      <c r="H35" s="99">
        <f t="shared" si="1"/>
        <v>0</v>
      </c>
      <c r="I35" s="105"/>
      <c r="J35" s="100">
        <v>165</v>
      </c>
    </row>
    <row r="36" spans="1:10" s="77" customFormat="1" ht="15" x14ac:dyDescent="0.25">
      <c r="A36" s="101" t="s">
        <v>11</v>
      </c>
      <c r="B36" s="102">
        <v>0</v>
      </c>
      <c r="C36" s="103"/>
      <c r="D36" s="100">
        <v>0</v>
      </c>
      <c r="E36" s="104"/>
      <c r="F36" s="100">
        <v>0</v>
      </c>
      <c r="G36" s="104"/>
      <c r="H36" s="99">
        <f t="shared" si="1"/>
        <v>0</v>
      </c>
      <c r="I36" s="105"/>
      <c r="J36" s="100">
        <v>116</v>
      </c>
    </row>
    <row r="37" spans="1:10" s="77" customFormat="1" ht="15" x14ac:dyDescent="0.25">
      <c r="A37" s="101" t="s">
        <v>31</v>
      </c>
      <c r="B37" s="102">
        <f>'TB 310318'!K30+'TB 310318'!K31</f>
        <v>106.15</v>
      </c>
      <c r="C37" s="103"/>
      <c r="D37" s="100">
        <v>0</v>
      </c>
      <c r="E37" s="104"/>
      <c r="F37" s="100">
        <v>0</v>
      </c>
      <c r="G37" s="104"/>
      <c r="H37" s="99">
        <f t="shared" si="1"/>
        <v>106.15</v>
      </c>
      <c r="I37" s="105"/>
      <c r="J37" s="100">
        <v>180</v>
      </c>
    </row>
    <row r="38" spans="1:10" s="77" customFormat="1" ht="15" x14ac:dyDescent="0.25">
      <c r="A38" s="101" t="s">
        <v>12</v>
      </c>
      <c r="B38" s="102">
        <f>'TB 310318'!K22</f>
        <v>253.62</v>
      </c>
      <c r="C38" s="103"/>
      <c r="D38" s="100"/>
      <c r="E38" s="104"/>
      <c r="F38" s="100"/>
      <c r="G38" s="104"/>
      <c r="H38" s="99">
        <f t="shared" si="1"/>
        <v>253.62</v>
      </c>
      <c r="I38" s="105"/>
      <c r="J38" s="100">
        <v>40</v>
      </c>
    </row>
    <row r="39" spans="1:10" s="77" customFormat="1" ht="15" x14ac:dyDescent="0.25">
      <c r="A39" s="101" t="s">
        <v>10</v>
      </c>
      <c r="B39" s="102">
        <v>0</v>
      </c>
      <c r="C39" s="103"/>
      <c r="D39" s="100">
        <v>0</v>
      </c>
      <c r="E39" s="104"/>
      <c r="F39" s="100">
        <v>0</v>
      </c>
      <c r="G39" s="104"/>
      <c r="H39" s="99">
        <f t="shared" si="1"/>
        <v>0</v>
      </c>
      <c r="I39" s="105"/>
      <c r="J39" s="100">
        <v>630</v>
      </c>
    </row>
    <row r="40" spans="1:10" s="77" customFormat="1" ht="15.75" thickBot="1" x14ac:dyDescent="0.3">
      <c r="A40" s="106" t="s">
        <v>269</v>
      </c>
      <c r="B40" s="107">
        <f>SUM(B25:B39)</f>
        <v>479.77</v>
      </c>
      <c r="C40" s="108"/>
      <c r="D40" s="109">
        <f>SUM(D25:D39)</f>
        <v>13843.76</v>
      </c>
      <c r="E40" s="104"/>
      <c r="F40" s="109">
        <f>SUM(F25:F39)</f>
        <v>0</v>
      </c>
      <c r="G40" s="104"/>
      <c r="H40" s="109">
        <f>IF((B40+D40+F40)=SUM(H28:H39),F40+D40+B40,"Cross Add Error")</f>
        <v>14323.53</v>
      </c>
      <c r="I40" s="105"/>
      <c r="J40" s="109">
        <f>SUM(J22:J39)</f>
        <v>13577</v>
      </c>
    </row>
    <row r="41" spans="1:10" s="77" customFormat="1" ht="15.75" thickTop="1" thickBot="1" x14ac:dyDescent="0.25">
      <c r="A41" s="59"/>
      <c r="B41" s="111"/>
      <c r="C41" s="110"/>
      <c r="D41" s="110"/>
      <c r="E41" s="110"/>
      <c r="F41" s="110"/>
      <c r="G41" s="110"/>
      <c r="H41" s="110"/>
      <c r="I41" s="95"/>
      <c r="J41" s="58"/>
    </row>
    <row r="42" spans="1:10" s="77" customFormat="1" ht="16.5" thickTop="1" thickBot="1" x14ac:dyDescent="0.3">
      <c r="A42" s="112" t="s">
        <v>240</v>
      </c>
      <c r="B42" s="113">
        <f>+B21-B40</f>
        <v>1759.3400000000001</v>
      </c>
      <c r="C42" s="114"/>
      <c r="D42" s="115">
        <f>+D21-D40</f>
        <v>-6343.76</v>
      </c>
      <c r="E42" s="104"/>
      <c r="F42" s="115">
        <f>+F21-F40</f>
        <v>0</v>
      </c>
      <c r="G42" s="104"/>
      <c r="H42" s="115">
        <f>IF((B42+D42+F42)=(+H21-H40),F42+D42+B42,"Cross Add Error")</f>
        <v>-4584.42</v>
      </c>
      <c r="I42" s="95"/>
      <c r="J42" s="115">
        <f>+J21-J40</f>
        <v>10283</v>
      </c>
    </row>
    <row r="43" spans="1:10" s="77" customFormat="1" ht="15" x14ac:dyDescent="0.25">
      <c r="A43" s="63" t="s">
        <v>239</v>
      </c>
      <c r="B43" s="116">
        <v>0</v>
      </c>
      <c r="C43" s="114"/>
      <c r="D43" s="117">
        <v>0</v>
      </c>
      <c r="E43" s="104"/>
      <c r="F43" s="118">
        <v>0</v>
      </c>
      <c r="G43" s="104"/>
      <c r="H43" s="99">
        <f>IF(F43+D43+B43=0,0,"Transfer error")</f>
        <v>0</v>
      </c>
      <c r="I43" s="95"/>
      <c r="J43" s="117">
        <v>0</v>
      </c>
    </row>
    <row r="44" spans="1:10" s="77" customFormat="1" ht="15.75" thickBot="1" x14ac:dyDescent="0.3">
      <c r="A44" s="63" t="s">
        <v>238</v>
      </c>
      <c r="B44" s="119">
        <f>1597+8037</f>
        <v>9634</v>
      </c>
      <c r="C44" s="114"/>
      <c r="D44" s="120">
        <v>8037</v>
      </c>
      <c r="E44" s="104"/>
      <c r="F44" s="121">
        <v>0</v>
      </c>
      <c r="G44" s="104"/>
      <c r="H44" s="122">
        <f>F44+D44+B44</f>
        <v>17671</v>
      </c>
      <c r="I44" s="95"/>
      <c r="J44" s="120">
        <v>7388</v>
      </c>
    </row>
    <row r="45" spans="1:10" s="77" customFormat="1" ht="16.5" thickTop="1" thickBot="1" x14ac:dyDescent="0.3">
      <c r="A45" s="112" t="s">
        <v>237</v>
      </c>
      <c r="B45" s="123">
        <f>+B42+B43+B44</f>
        <v>11393.34</v>
      </c>
      <c r="C45" s="114"/>
      <c r="D45" s="124">
        <f>+D42+D43+D44</f>
        <v>1693.2399999999998</v>
      </c>
      <c r="E45" s="104"/>
      <c r="F45" s="124">
        <f>+F42+F43+F44</f>
        <v>0</v>
      </c>
      <c r="G45" s="104"/>
      <c r="H45" s="109">
        <f>IF((B45+D45+F45)=(H42+H43+H44),B45+D45+F45,"Cross Add Error")</f>
        <v>13086.58</v>
      </c>
      <c r="I45" s="95"/>
      <c r="J45" s="124">
        <f>+J42+J43+J44</f>
        <v>17671</v>
      </c>
    </row>
    <row r="46" spans="1:10" s="77" customFormat="1" ht="15" thickTop="1" x14ac:dyDescent="0.2">
      <c r="A46" s="59"/>
      <c r="B46" s="71"/>
      <c r="C46" s="59"/>
      <c r="D46" s="59"/>
      <c r="E46" s="59"/>
      <c r="F46" s="59"/>
      <c r="G46" s="59"/>
      <c r="H46" s="59"/>
      <c r="I46" s="59"/>
      <c r="J46" s="58"/>
    </row>
    <row r="48" spans="1:10" s="129" customFormat="1" ht="26.25" customHeight="1" x14ac:dyDescent="0.25">
      <c r="A48" s="125" t="s">
        <v>236</v>
      </c>
      <c r="B48" s="126"/>
      <c r="C48" s="125"/>
      <c r="D48" s="125"/>
      <c r="E48" s="125"/>
      <c r="F48" s="125"/>
      <c r="G48" s="125"/>
      <c r="H48" s="125"/>
      <c r="I48" s="127"/>
      <c r="J48" s="128"/>
    </row>
    <row r="49" spans="1:10" ht="30" x14ac:dyDescent="0.25">
      <c r="A49" s="62" t="s">
        <v>235</v>
      </c>
      <c r="B49" s="179" t="s">
        <v>234</v>
      </c>
      <c r="C49" s="179"/>
      <c r="D49" s="179"/>
      <c r="E49" s="61"/>
      <c r="F49" s="60" t="s">
        <v>231</v>
      </c>
      <c r="H49" s="60" t="s">
        <v>230</v>
      </c>
      <c r="I49" s="95"/>
      <c r="J49" s="60" t="s">
        <v>229</v>
      </c>
    </row>
    <row r="50" spans="1:10" ht="15" x14ac:dyDescent="0.2">
      <c r="B50" s="180"/>
      <c r="C50" s="180"/>
      <c r="D50" s="180"/>
      <c r="E50" s="130"/>
      <c r="F50" s="60" t="s">
        <v>228</v>
      </c>
      <c r="H50" s="60" t="s">
        <v>228</v>
      </c>
      <c r="I50" s="95"/>
      <c r="J50" s="60" t="s">
        <v>228</v>
      </c>
    </row>
    <row r="51" spans="1:10" ht="20.100000000000001" customHeight="1" x14ac:dyDescent="0.2">
      <c r="A51" s="181" t="s">
        <v>233</v>
      </c>
      <c r="B51" s="182" t="s">
        <v>23</v>
      </c>
      <c r="C51" s="183"/>
      <c r="D51" s="184"/>
      <c r="E51" s="131"/>
      <c r="F51" s="86">
        <f>B45</f>
        <v>11393.34</v>
      </c>
      <c r="G51" s="61"/>
      <c r="H51" s="86">
        <f>D45</f>
        <v>1693.2399999999998</v>
      </c>
      <c r="I51" s="95"/>
      <c r="J51" s="86">
        <v>0</v>
      </c>
    </row>
    <row r="52" spans="1:10" ht="20.100000000000001" customHeight="1" x14ac:dyDescent="0.2">
      <c r="A52" s="181"/>
      <c r="B52" s="182"/>
      <c r="C52" s="183"/>
      <c r="D52" s="184"/>
      <c r="E52" s="131"/>
      <c r="F52" s="86">
        <v>0</v>
      </c>
      <c r="G52" s="61"/>
      <c r="H52" s="86">
        <v>0</v>
      </c>
      <c r="I52" s="95"/>
      <c r="J52" s="86">
        <v>0</v>
      </c>
    </row>
    <row r="53" spans="1:10" ht="20.100000000000001" customHeight="1" thickBot="1" x14ac:dyDescent="0.25">
      <c r="A53" s="181"/>
      <c r="B53" s="182"/>
      <c r="C53" s="183"/>
      <c r="D53" s="184"/>
      <c r="E53" s="131"/>
      <c r="F53" s="132">
        <v>0</v>
      </c>
      <c r="G53" s="61"/>
      <c r="H53" s="132">
        <v>0</v>
      </c>
      <c r="I53" s="95"/>
      <c r="J53" s="132">
        <v>0</v>
      </c>
    </row>
    <row r="54" spans="1:10" ht="20.100000000000001" customHeight="1" thickTop="1" thickBot="1" x14ac:dyDescent="0.25">
      <c r="B54" s="185" t="s">
        <v>266</v>
      </c>
      <c r="C54" s="185"/>
      <c r="D54" s="185"/>
      <c r="E54" s="133"/>
      <c r="F54" s="134">
        <f>SUM(F51:F53)</f>
        <v>11393.34</v>
      </c>
      <c r="G54" s="135"/>
      <c r="H54" s="134">
        <f>SUM(H51:H53)</f>
        <v>1693.2399999999998</v>
      </c>
      <c r="I54" s="178"/>
      <c r="J54" s="134">
        <f>SUM(J51:J53)</f>
        <v>0</v>
      </c>
    </row>
    <row r="55" spans="1:10" ht="24" customHeight="1" thickTop="1" x14ac:dyDescent="0.2">
      <c r="B55" s="186" t="s">
        <v>232</v>
      </c>
      <c r="C55" s="186"/>
      <c r="D55" s="186"/>
      <c r="E55" s="136"/>
      <c r="F55" s="137" t="str">
        <f>IF(ROUND(F54,0)&lt;&gt;ROUND(B45,0),"Agreement Error","OK")</f>
        <v>OK</v>
      </c>
      <c r="G55" s="95"/>
      <c r="H55" s="137" t="str">
        <f>IF(ROUND(H54,0)&lt;&gt;ROUND(D45,0),"Agreement Error","OK")</f>
        <v>OK</v>
      </c>
      <c r="I55" s="178"/>
      <c r="J55" s="137" t="str">
        <f>IF(ROUND(J54,0)&lt;&gt;ROUND(F45,0),"Agreement Error","OK")</f>
        <v>OK</v>
      </c>
    </row>
    <row r="56" spans="1:10" ht="30" customHeight="1" x14ac:dyDescent="0.2">
      <c r="B56" s="186"/>
      <c r="C56" s="186"/>
      <c r="D56" s="186"/>
      <c r="E56" s="136"/>
      <c r="F56" s="60" t="s">
        <v>231</v>
      </c>
      <c r="H56" s="60" t="s">
        <v>230</v>
      </c>
      <c r="I56" s="95"/>
      <c r="J56" s="60" t="s">
        <v>229</v>
      </c>
    </row>
    <row r="57" spans="1:10" ht="15" customHeight="1" x14ac:dyDescent="0.25">
      <c r="B57" s="187" t="s">
        <v>35</v>
      </c>
      <c r="C57" s="187"/>
      <c r="D57" s="187"/>
      <c r="E57" s="136"/>
      <c r="F57" s="60" t="s">
        <v>228</v>
      </c>
      <c r="H57" s="60" t="s">
        <v>228</v>
      </c>
      <c r="I57" s="95"/>
      <c r="J57" s="60" t="s">
        <v>228</v>
      </c>
    </row>
    <row r="58" spans="1:10" ht="20.100000000000001" customHeight="1" x14ac:dyDescent="0.2">
      <c r="A58" s="181" t="s">
        <v>227</v>
      </c>
      <c r="B58" s="189"/>
      <c r="C58" s="189"/>
      <c r="D58" s="189"/>
      <c r="E58" s="138"/>
      <c r="F58" s="139">
        <v>0</v>
      </c>
      <c r="G58" s="61"/>
      <c r="H58" s="139">
        <v>0</v>
      </c>
      <c r="I58" s="95"/>
      <c r="J58" s="139">
        <v>0</v>
      </c>
    </row>
    <row r="59" spans="1:10" ht="20.100000000000001" customHeight="1" x14ac:dyDescent="0.2">
      <c r="A59" s="188"/>
      <c r="B59" s="189"/>
      <c r="C59" s="189"/>
      <c r="D59" s="189"/>
      <c r="E59" s="138"/>
      <c r="F59" s="139">
        <v>0</v>
      </c>
      <c r="G59" s="61"/>
      <c r="H59" s="139">
        <v>0</v>
      </c>
      <c r="I59" s="95"/>
      <c r="J59" s="139">
        <v>0</v>
      </c>
    </row>
    <row r="60" spans="1:10" ht="20.100000000000001" customHeight="1" x14ac:dyDescent="0.2">
      <c r="A60" s="188"/>
      <c r="B60" s="189"/>
      <c r="C60" s="189"/>
      <c r="D60" s="189"/>
      <c r="E60" s="138"/>
      <c r="F60" s="139">
        <v>0</v>
      </c>
      <c r="G60" s="61"/>
      <c r="H60" s="139">
        <v>0</v>
      </c>
      <c r="I60" s="95"/>
      <c r="J60" s="139">
        <v>0</v>
      </c>
    </row>
    <row r="61" spans="1:10" ht="20.100000000000001" customHeight="1" x14ac:dyDescent="0.2">
      <c r="A61" s="188"/>
      <c r="B61" s="189"/>
      <c r="C61" s="189"/>
      <c r="D61" s="189"/>
      <c r="E61" s="138"/>
      <c r="F61" s="139">
        <v>0</v>
      </c>
      <c r="G61" s="61"/>
      <c r="H61" s="139">
        <v>0</v>
      </c>
      <c r="I61" s="95"/>
      <c r="J61" s="139">
        <v>0</v>
      </c>
    </row>
    <row r="62" spans="1:10" ht="20.100000000000001" customHeight="1" x14ac:dyDescent="0.2">
      <c r="A62" s="188"/>
      <c r="B62" s="189"/>
      <c r="C62" s="189"/>
      <c r="D62" s="189"/>
      <c r="E62" s="138"/>
      <c r="F62" s="139">
        <v>0</v>
      </c>
      <c r="G62" s="61"/>
      <c r="H62" s="139">
        <v>0</v>
      </c>
      <c r="I62" s="95"/>
      <c r="J62" s="139">
        <v>0</v>
      </c>
    </row>
    <row r="63" spans="1:10" ht="20.100000000000001" customHeight="1" x14ac:dyDescent="0.2">
      <c r="A63" s="188"/>
      <c r="B63" s="189"/>
      <c r="C63" s="189"/>
      <c r="D63" s="189"/>
      <c r="E63" s="138"/>
      <c r="F63" s="139">
        <v>0</v>
      </c>
      <c r="G63" s="61"/>
      <c r="H63" s="139">
        <v>0</v>
      </c>
      <c r="I63" s="95"/>
      <c r="J63" s="139">
        <v>0</v>
      </c>
    </row>
    <row r="64" spans="1:10" x14ac:dyDescent="0.2">
      <c r="B64" s="190"/>
      <c r="C64" s="190"/>
      <c r="D64" s="190"/>
      <c r="E64" s="140"/>
      <c r="G64" s="191"/>
      <c r="I64" s="178"/>
      <c r="J64" s="59"/>
    </row>
    <row r="65" spans="1:10" ht="45" x14ac:dyDescent="0.25">
      <c r="B65" s="187" t="s">
        <v>35</v>
      </c>
      <c r="C65" s="187"/>
      <c r="D65" s="187"/>
      <c r="E65" s="141"/>
      <c r="F65" s="142" t="s">
        <v>225</v>
      </c>
      <c r="G65" s="191"/>
      <c r="H65" s="68" t="s">
        <v>224</v>
      </c>
      <c r="I65" s="178"/>
      <c r="J65" s="68" t="s">
        <v>223</v>
      </c>
    </row>
    <row r="66" spans="1:10" ht="20.100000000000001" customHeight="1" x14ac:dyDescent="0.2">
      <c r="A66" s="181" t="s">
        <v>226</v>
      </c>
      <c r="B66" s="189"/>
      <c r="C66" s="189"/>
      <c r="D66" s="189"/>
      <c r="E66" s="138"/>
      <c r="F66" s="143"/>
      <c r="G66" s="61"/>
      <c r="H66" s="139">
        <v>0</v>
      </c>
      <c r="I66" s="95"/>
      <c r="J66" s="139">
        <v>0</v>
      </c>
    </row>
    <row r="67" spans="1:10" ht="20.100000000000001" customHeight="1" x14ac:dyDescent="0.2">
      <c r="A67" s="188"/>
      <c r="B67" s="189"/>
      <c r="C67" s="189"/>
      <c r="D67" s="189"/>
      <c r="E67" s="138"/>
      <c r="F67" s="144"/>
      <c r="G67" s="61"/>
      <c r="H67" s="139">
        <v>0</v>
      </c>
      <c r="I67" s="95"/>
      <c r="J67" s="139">
        <v>0</v>
      </c>
    </row>
    <row r="68" spans="1:10" ht="20.100000000000001" customHeight="1" x14ac:dyDescent="0.2">
      <c r="A68" s="188"/>
      <c r="B68" s="189"/>
      <c r="C68" s="189"/>
      <c r="D68" s="189"/>
      <c r="E68" s="138"/>
      <c r="F68" s="144"/>
      <c r="G68" s="61"/>
      <c r="H68" s="139">
        <v>0</v>
      </c>
      <c r="I68" s="95"/>
      <c r="J68" s="139">
        <v>0</v>
      </c>
    </row>
    <row r="69" spans="1:10" ht="20.100000000000001" customHeight="1" x14ac:dyDescent="0.2">
      <c r="A69" s="188"/>
      <c r="B69" s="189"/>
      <c r="C69" s="189"/>
      <c r="D69" s="189"/>
      <c r="E69" s="138"/>
      <c r="F69" s="144"/>
      <c r="G69" s="61"/>
      <c r="H69" s="139">
        <v>0</v>
      </c>
      <c r="I69" s="95"/>
      <c r="J69" s="139">
        <v>0</v>
      </c>
    </row>
    <row r="70" spans="1:10" ht="20.100000000000001" customHeight="1" x14ac:dyDescent="0.2">
      <c r="A70" s="188"/>
      <c r="B70" s="189"/>
      <c r="C70" s="189"/>
      <c r="D70" s="189"/>
      <c r="E70" s="138"/>
      <c r="F70" s="144"/>
      <c r="G70" s="61"/>
      <c r="H70" s="139">
        <v>0</v>
      </c>
      <c r="I70" s="95"/>
      <c r="J70" s="139">
        <v>0</v>
      </c>
    </row>
    <row r="71" spans="1:10" ht="15" x14ac:dyDescent="0.2">
      <c r="B71" s="192"/>
      <c r="C71" s="192"/>
      <c r="D71" s="192"/>
      <c r="E71" s="61"/>
      <c r="G71" s="61"/>
      <c r="I71" s="95"/>
      <c r="J71" s="60"/>
    </row>
    <row r="72" spans="1:10" ht="45" x14ac:dyDescent="0.25">
      <c r="B72" s="187" t="s">
        <v>35</v>
      </c>
      <c r="C72" s="187"/>
      <c r="D72" s="187"/>
      <c r="E72" s="145"/>
      <c r="F72" s="142" t="s">
        <v>225</v>
      </c>
      <c r="G72" s="61"/>
      <c r="H72" s="68" t="s">
        <v>224</v>
      </c>
      <c r="I72" s="95"/>
      <c r="J72" s="68" t="s">
        <v>223</v>
      </c>
    </row>
    <row r="73" spans="1:10" ht="20.100000000000001" customHeight="1" x14ac:dyDescent="0.2">
      <c r="A73" s="181" t="s">
        <v>222</v>
      </c>
      <c r="B73" s="189"/>
      <c r="C73" s="189"/>
      <c r="D73" s="189"/>
      <c r="E73" s="138"/>
      <c r="F73" s="144"/>
      <c r="G73" s="61"/>
      <c r="H73" s="139">
        <v>0</v>
      </c>
      <c r="I73" s="95"/>
      <c r="J73" s="139">
        <v>0</v>
      </c>
    </row>
    <row r="74" spans="1:10" ht="20.100000000000001" customHeight="1" x14ac:dyDescent="0.2">
      <c r="A74" s="188"/>
      <c r="B74" s="189"/>
      <c r="C74" s="189"/>
      <c r="D74" s="189"/>
      <c r="E74" s="138"/>
      <c r="F74" s="144"/>
      <c r="G74" s="61"/>
      <c r="H74" s="139">
        <v>0</v>
      </c>
      <c r="I74" s="95"/>
      <c r="J74" s="139">
        <v>0</v>
      </c>
    </row>
    <row r="75" spans="1:10" ht="20.100000000000001" customHeight="1" x14ac:dyDescent="0.2">
      <c r="A75" s="188"/>
      <c r="B75" s="189"/>
      <c r="C75" s="189"/>
      <c r="D75" s="189"/>
      <c r="E75" s="138"/>
      <c r="F75" s="144"/>
      <c r="G75" s="61"/>
      <c r="H75" s="139">
        <v>0</v>
      </c>
      <c r="I75" s="95"/>
      <c r="J75" s="139">
        <v>0</v>
      </c>
    </row>
    <row r="76" spans="1:10" ht="20.100000000000001" customHeight="1" x14ac:dyDescent="0.2">
      <c r="A76" s="188"/>
      <c r="B76" s="189"/>
      <c r="C76" s="189"/>
      <c r="D76" s="189"/>
      <c r="E76" s="138"/>
      <c r="F76" s="144"/>
      <c r="G76" s="61"/>
      <c r="H76" s="139">
        <v>0</v>
      </c>
      <c r="I76" s="95"/>
      <c r="J76" s="139">
        <v>0</v>
      </c>
    </row>
    <row r="77" spans="1:10" ht="20.100000000000001" customHeight="1" x14ac:dyDescent="0.2">
      <c r="A77" s="188"/>
      <c r="B77" s="189"/>
      <c r="C77" s="189"/>
      <c r="D77" s="189"/>
      <c r="E77" s="138"/>
      <c r="F77" s="144"/>
      <c r="G77" s="61"/>
      <c r="H77" s="139">
        <v>0</v>
      </c>
      <c r="I77" s="95"/>
      <c r="J77" s="139">
        <v>0</v>
      </c>
    </row>
    <row r="78" spans="1:10" ht="20.100000000000001" customHeight="1" x14ac:dyDescent="0.2">
      <c r="A78" s="188"/>
      <c r="B78" s="189"/>
      <c r="C78" s="189"/>
      <c r="D78" s="189"/>
      <c r="E78" s="138"/>
      <c r="F78" s="144"/>
      <c r="G78" s="61"/>
      <c r="H78" s="139">
        <v>0</v>
      </c>
      <c r="I78" s="95"/>
      <c r="J78" s="139">
        <v>0</v>
      </c>
    </row>
    <row r="79" spans="1:10" ht="20.100000000000001" customHeight="1" x14ac:dyDescent="0.2">
      <c r="A79" s="188"/>
      <c r="B79" s="189"/>
      <c r="C79" s="189"/>
      <c r="D79" s="189"/>
      <c r="E79" s="138"/>
      <c r="F79" s="144"/>
      <c r="G79" s="61"/>
      <c r="H79" s="139">
        <v>0</v>
      </c>
      <c r="I79" s="95"/>
      <c r="J79" s="139">
        <v>0</v>
      </c>
    </row>
    <row r="80" spans="1:10" ht="20.100000000000001" customHeight="1" x14ac:dyDescent="0.2">
      <c r="A80" s="188"/>
      <c r="B80" s="189"/>
      <c r="C80" s="189"/>
      <c r="D80" s="189"/>
      <c r="E80" s="138"/>
      <c r="F80" s="144"/>
      <c r="G80" s="61"/>
      <c r="H80" s="139">
        <v>0</v>
      </c>
      <c r="I80" s="95"/>
      <c r="J80" s="139">
        <v>0</v>
      </c>
    </row>
    <row r="81" spans="1:10" ht="20.100000000000001" customHeight="1" x14ac:dyDescent="0.2">
      <c r="A81" s="188"/>
      <c r="B81" s="189"/>
      <c r="C81" s="189"/>
      <c r="D81" s="189"/>
      <c r="E81" s="138"/>
      <c r="F81" s="144"/>
      <c r="G81" s="61"/>
      <c r="H81" s="139">
        <v>0</v>
      </c>
      <c r="I81" s="95"/>
      <c r="J81" s="139">
        <v>0</v>
      </c>
    </row>
    <row r="82" spans="1:10" ht="10.5" customHeight="1" x14ac:dyDescent="0.2">
      <c r="B82" s="190"/>
      <c r="C82" s="190"/>
      <c r="D82" s="190"/>
      <c r="E82" s="193"/>
      <c r="G82" s="193"/>
      <c r="H82" s="146"/>
      <c r="I82" s="178"/>
      <c r="J82" s="60"/>
    </row>
    <row r="83" spans="1:10" ht="45" x14ac:dyDescent="0.25">
      <c r="B83" s="187" t="s">
        <v>35</v>
      </c>
      <c r="C83" s="187"/>
      <c r="D83" s="187"/>
      <c r="E83" s="193"/>
      <c r="F83" s="146" t="s">
        <v>221</v>
      </c>
      <c r="G83" s="193"/>
      <c r="H83" s="146" t="s">
        <v>220</v>
      </c>
      <c r="I83" s="178"/>
      <c r="J83" s="60" t="s">
        <v>219</v>
      </c>
    </row>
    <row r="84" spans="1:10" ht="20.100000000000001" customHeight="1" x14ac:dyDescent="0.2">
      <c r="A84" s="181" t="s">
        <v>218</v>
      </c>
      <c r="B84" s="189"/>
      <c r="C84" s="189"/>
      <c r="D84" s="189"/>
      <c r="E84" s="138"/>
      <c r="F84" s="144"/>
      <c r="G84" s="61"/>
      <c r="H84" s="139">
        <v>0</v>
      </c>
      <c r="I84" s="95"/>
      <c r="J84" s="147"/>
    </row>
    <row r="85" spans="1:10" ht="20.100000000000001" customHeight="1" x14ac:dyDescent="0.2">
      <c r="A85" s="188"/>
      <c r="B85" s="189"/>
      <c r="C85" s="189"/>
      <c r="D85" s="189"/>
      <c r="E85" s="138"/>
      <c r="F85" s="144"/>
      <c r="G85" s="61"/>
      <c r="H85" s="139">
        <v>0</v>
      </c>
      <c r="I85" s="95"/>
      <c r="J85" s="147"/>
    </row>
    <row r="86" spans="1:10" ht="20.100000000000001" customHeight="1" x14ac:dyDescent="0.2">
      <c r="A86" s="188"/>
      <c r="B86" s="189"/>
      <c r="C86" s="189"/>
      <c r="D86" s="189"/>
      <c r="E86" s="138"/>
      <c r="F86" s="144"/>
      <c r="G86" s="61"/>
      <c r="H86" s="139">
        <v>0</v>
      </c>
      <c r="I86" s="95"/>
      <c r="J86" s="147"/>
    </row>
    <row r="87" spans="1:10" ht="20.100000000000001" customHeight="1" x14ac:dyDescent="0.2">
      <c r="A87" s="188"/>
      <c r="B87" s="189"/>
      <c r="C87" s="189"/>
      <c r="D87" s="189"/>
      <c r="E87" s="138"/>
      <c r="F87" s="144"/>
      <c r="G87" s="61"/>
      <c r="H87" s="139">
        <v>0</v>
      </c>
      <c r="I87" s="95"/>
      <c r="J87" s="147"/>
    </row>
    <row r="88" spans="1:10" ht="20.100000000000001" customHeight="1" x14ac:dyDescent="0.2">
      <c r="A88" s="188"/>
      <c r="B88" s="189"/>
      <c r="C88" s="189"/>
      <c r="D88" s="189"/>
      <c r="E88" s="138"/>
      <c r="F88" s="144"/>
      <c r="G88" s="61"/>
      <c r="H88" s="139">
        <v>0</v>
      </c>
      <c r="I88" s="95"/>
      <c r="J88" s="147"/>
    </row>
    <row r="89" spans="1:10" x14ac:dyDescent="0.2">
      <c r="A89" s="148"/>
      <c r="B89" s="149"/>
      <c r="C89" s="95"/>
      <c r="D89" s="95"/>
      <c r="E89" s="95"/>
      <c r="F89" s="95"/>
      <c r="G89" s="95"/>
      <c r="H89" s="95"/>
      <c r="I89" s="95"/>
    </row>
    <row r="90" spans="1:10" ht="28.5" x14ac:dyDescent="0.2">
      <c r="A90" s="150" t="s">
        <v>267</v>
      </c>
      <c r="B90" s="194" t="s">
        <v>217</v>
      </c>
      <c r="C90" s="194"/>
      <c r="D90" s="194"/>
      <c r="F90" s="195" t="s">
        <v>216</v>
      </c>
      <c r="G90" s="195"/>
      <c r="H90" s="195"/>
      <c r="I90" s="58"/>
      <c r="J90" s="57" t="s">
        <v>215</v>
      </c>
    </row>
    <row r="91" spans="1:10" ht="24" customHeight="1" x14ac:dyDescent="0.2">
      <c r="A91" s="56"/>
      <c r="B91" s="196"/>
      <c r="C91" s="197"/>
      <c r="D91" s="197"/>
      <c r="E91" s="151"/>
      <c r="F91" s="198"/>
      <c r="G91" s="198"/>
      <c r="H91" s="198"/>
      <c r="J91" s="152"/>
    </row>
    <row r="92" spans="1:10" ht="24" customHeight="1" x14ac:dyDescent="0.25">
      <c r="A92" s="56"/>
      <c r="B92" s="199"/>
      <c r="C92" s="200"/>
      <c r="D92" s="200"/>
      <c r="E92" s="55"/>
      <c r="F92" s="201"/>
      <c r="G92" s="201"/>
      <c r="H92" s="201"/>
      <c r="J92" s="153"/>
    </row>
  </sheetData>
  <mergeCells count="71">
    <mergeCell ref="B90:D90"/>
    <mergeCell ref="F90:H90"/>
    <mergeCell ref="B91:D91"/>
    <mergeCell ref="F91:H91"/>
    <mergeCell ref="B92:D92"/>
    <mergeCell ref="F92:H92"/>
    <mergeCell ref="A84:A88"/>
    <mergeCell ref="B84:D84"/>
    <mergeCell ref="B85:D85"/>
    <mergeCell ref="B86:D86"/>
    <mergeCell ref="B87:D87"/>
    <mergeCell ref="B88:D88"/>
    <mergeCell ref="B82:D82"/>
    <mergeCell ref="E82:E83"/>
    <mergeCell ref="G82:G83"/>
    <mergeCell ref="I82:I83"/>
    <mergeCell ref="B83:D83"/>
    <mergeCell ref="B71:D71"/>
    <mergeCell ref="B72:D72"/>
    <mergeCell ref="A73:A81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64:D64"/>
    <mergeCell ref="G64:G65"/>
    <mergeCell ref="I64:I65"/>
    <mergeCell ref="B65:D65"/>
    <mergeCell ref="A66:A70"/>
    <mergeCell ref="B66:D66"/>
    <mergeCell ref="B67:D67"/>
    <mergeCell ref="B68:D68"/>
    <mergeCell ref="B69:D69"/>
    <mergeCell ref="B70:D70"/>
    <mergeCell ref="A58:A63"/>
    <mergeCell ref="B58:D58"/>
    <mergeCell ref="B59:D59"/>
    <mergeCell ref="B60:D60"/>
    <mergeCell ref="B61:D61"/>
    <mergeCell ref="B62:D62"/>
    <mergeCell ref="B63:D63"/>
    <mergeCell ref="B54:D54"/>
    <mergeCell ref="I54:I55"/>
    <mergeCell ref="B55:D55"/>
    <mergeCell ref="B56:D56"/>
    <mergeCell ref="B57:D57"/>
    <mergeCell ref="H24:I24"/>
    <mergeCell ref="B49:D49"/>
    <mergeCell ref="B50:D50"/>
    <mergeCell ref="A51:A53"/>
    <mergeCell ref="B51:D51"/>
    <mergeCell ref="B52:D52"/>
    <mergeCell ref="B53:D53"/>
    <mergeCell ref="A1:A5"/>
    <mergeCell ref="B1:F1"/>
    <mergeCell ref="G1:H1"/>
    <mergeCell ref="J1:J5"/>
    <mergeCell ref="B2:F2"/>
    <mergeCell ref="G2:H2"/>
    <mergeCell ref="B3:H3"/>
    <mergeCell ref="B4:C5"/>
    <mergeCell ref="D4:E4"/>
    <mergeCell ref="F4:F5"/>
    <mergeCell ref="G4:H4"/>
    <mergeCell ref="D5:E5"/>
    <mergeCell ref="G5:H5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47" max="16383" man="1"/>
  </rowBreaks>
  <ignoredErrors>
    <ignoredError sqref="B44 D28:D33 D11:D15 B16:B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B3" sqref="B3:C3"/>
    </sheetView>
  </sheetViews>
  <sheetFormatPr defaultRowHeight="15" x14ac:dyDescent="0.25"/>
  <cols>
    <col min="1" max="1" width="28.140625" customWidth="1"/>
    <col min="2" max="3" width="10.5703125" style="2" bestFit="1" customWidth="1"/>
    <col min="4" max="4" width="3.140625" style="2" customWidth="1"/>
    <col min="5" max="5" width="11.5703125" style="2" customWidth="1"/>
    <col min="6" max="6" width="10.5703125" style="2" bestFit="1" customWidth="1"/>
    <col min="7" max="7" width="3.5703125" style="2" customWidth="1"/>
    <col min="8" max="9" width="10.5703125" style="2" bestFit="1" customWidth="1"/>
    <col min="10" max="10" width="3.5703125" style="2" customWidth="1"/>
    <col min="11" max="12" width="10.5703125" style="2" bestFit="1" customWidth="1"/>
    <col min="13" max="13" width="3.42578125" customWidth="1"/>
    <col min="14" max="17" width="10.5703125" bestFit="1" customWidth="1"/>
  </cols>
  <sheetData>
    <row r="1" spans="1:17" x14ac:dyDescent="0.25">
      <c r="A1" s="202" t="s">
        <v>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7" x14ac:dyDescent="0.25">
      <c r="A2" s="1"/>
    </row>
    <row r="3" spans="1:17" ht="30.75" customHeight="1" x14ac:dyDescent="0.25">
      <c r="A3" s="3"/>
      <c r="B3" s="203" t="s">
        <v>49</v>
      </c>
      <c r="C3" s="203"/>
      <c r="D3" s="4"/>
      <c r="E3" s="203" t="s">
        <v>18</v>
      </c>
      <c r="F3" s="203"/>
      <c r="G3" s="4"/>
      <c r="H3" s="204" t="s">
        <v>51</v>
      </c>
      <c r="I3" s="205"/>
      <c r="J3" s="5"/>
      <c r="K3" s="203" t="s">
        <v>19</v>
      </c>
      <c r="L3" s="203"/>
      <c r="M3" s="6"/>
      <c r="N3" s="206" t="s">
        <v>20</v>
      </c>
      <c r="O3" s="207"/>
    </row>
    <row r="4" spans="1:17" s="11" customFormat="1" x14ac:dyDescent="0.25">
      <c r="A4" s="7"/>
      <c r="B4" s="8" t="s">
        <v>21</v>
      </c>
      <c r="C4" s="8" t="s">
        <v>22</v>
      </c>
      <c r="D4" s="9"/>
      <c r="E4" s="8" t="s">
        <v>21</v>
      </c>
      <c r="F4" s="8" t="s">
        <v>22</v>
      </c>
      <c r="G4" s="9"/>
      <c r="H4" s="8" t="s">
        <v>21</v>
      </c>
      <c r="I4" s="8" t="s">
        <v>22</v>
      </c>
      <c r="J4" s="9"/>
      <c r="K4" s="8" t="s">
        <v>21</v>
      </c>
      <c r="L4" s="8" t="s">
        <v>22</v>
      </c>
      <c r="M4" s="10"/>
      <c r="N4" s="8" t="s">
        <v>21</v>
      </c>
      <c r="O4" s="8" t="s">
        <v>22</v>
      </c>
    </row>
    <row r="5" spans="1:17" s="11" customFormat="1" x14ac:dyDescent="0.25">
      <c r="A5" s="7"/>
      <c r="B5" s="8" t="s">
        <v>0</v>
      </c>
      <c r="C5" s="8" t="s">
        <v>0</v>
      </c>
      <c r="D5" s="9"/>
      <c r="E5" s="8" t="s">
        <v>0</v>
      </c>
      <c r="F5" s="8" t="s">
        <v>0</v>
      </c>
      <c r="G5" s="9"/>
      <c r="H5" s="8" t="s">
        <v>0</v>
      </c>
      <c r="I5" s="8" t="s">
        <v>0</v>
      </c>
      <c r="J5" s="9"/>
      <c r="K5" s="8" t="s">
        <v>0</v>
      </c>
      <c r="L5" s="8" t="s">
        <v>0</v>
      </c>
      <c r="M5" s="10"/>
      <c r="N5" s="8" t="s">
        <v>0</v>
      </c>
      <c r="O5" s="8" t="s">
        <v>0</v>
      </c>
    </row>
    <row r="6" spans="1:17" x14ac:dyDescent="0.25">
      <c r="A6" s="3"/>
      <c r="B6" s="12"/>
      <c r="C6" s="12"/>
      <c r="D6" s="13"/>
      <c r="E6" s="12"/>
      <c r="F6" s="12"/>
      <c r="G6" s="13"/>
      <c r="H6" s="12"/>
      <c r="I6" s="12"/>
      <c r="J6" s="13"/>
      <c r="K6" s="12"/>
      <c r="L6" s="12"/>
      <c r="M6" s="14"/>
      <c r="N6" s="15"/>
      <c r="O6" s="3"/>
    </row>
    <row r="7" spans="1:17" x14ac:dyDescent="0.25">
      <c r="A7" s="3"/>
      <c r="B7" s="12"/>
      <c r="C7" s="12"/>
      <c r="D7" s="13"/>
      <c r="E7" s="12"/>
      <c r="F7" s="12"/>
      <c r="G7" s="13"/>
      <c r="H7" s="12"/>
      <c r="I7" s="12"/>
      <c r="J7" s="13"/>
      <c r="K7" s="12"/>
      <c r="L7" s="12"/>
      <c r="M7" s="14"/>
      <c r="N7" s="3"/>
      <c r="O7" s="15"/>
    </row>
    <row r="8" spans="1:17" x14ac:dyDescent="0.25">
      <c r="A8" s="3" t="s">
        <v>23</v>
      </c>
      <c r="B8" s="12">
        <v>13086.88</v>
      </c>
      <c r="C8" s="12"/>
      <c r="D8" s="13"/>
      <c r="E8" s="12"/>
      <c r="F8" s="12"/>
      <c r="G8" s="13"/>
      <c r="H8" s="12">
        <f>B8+E8-F8</f>
        <v>13086.88</v>
      </c>
      <c r="I8" s="12"/>
      <c r="J8" s="13"/>
      <c r="K8" s="12"/>
      <c r="L8" s="12"/>
      <c r="M8" s="14"/>
      <c r="N8" s="15">
        <f>B8+E8-F8</f>
        <v>13086.88</v>
      </c>
      <c r="O8" s="3"/>
    </row>
    <row r="9" spans="1:17" x14ac:dyDescent="0.25">
      <c r="A9" s="3" t="s">
        <v>1</v>
      </c>
      <c r="B9" s="12">
        <v>1480</v>
      </c>
      <c r="C9" s="12"/>
      <c r="D9" s="13"/>
      <c r="E9" s="12"/>
      <c r="F9" s="12">
        <v>1480</v>
      </c>
      <c r="G9" s="13"/>
      <c r="H9" s="12">
        <f>B9+E9-F9</f>
        <v>0</v>
      </c>
      <c r="I9" s="12"/>
      <c r="J9" s="13"/>
      <c r="K9" s="12"/>
      <c r="L9" s="12"/>
      <c r="M9" s="14"/>
      <c r="N9" s="15">
        <f>B9+E9-F9</f>
        <v>0</v>
      </c>
      <c r="O9" s="3"/>
    </row>
    <row r="10" spans="1:17" x14ac:dyDescent="0.25">
      <c r="A10" s="3" t="s">
        <v>24</v>
      </c>
      <c r="B10" s="12"/>
      <c r="C10" s="12">
        <v>9218.58</v>
      </c>
      <c r="D10" s="13"/>
      <c r="E10" s="12">
        <v>9218.58</v>
      </c>
      <c r="F10" s="12"/>
      <c r="G10" s="13"/>
      <c r="H10" s="12"/>
      <c r="I10" s="12"/>
      <c r="J10" s="13"/>
      <c r="K10" s="12"/>
      <c r="L10" s="12"/>
      <c r="M10" s="14"/>
      <c r="N10" s="3"/>
      <c r="O10" s="15">
        <f>C10-E10+F10</f>
        <v>0</v>
      </c>
    </row>
    <row r="11" spans="1:17" x14ac:dyDescent="0.25">
      <c r="A11" s="3" t="s">
        <v>25</v>
      </c>
      <c r="B11" s="12"/>
      <c r="C11" s="12">
        <f>'Cash Book Q4'!F22+'Cash Book Q3'!F28+'Cash Book Q2'!F40+'Cash Book Q1'!F38</f>
        <v>3679.5</v>
      </c>
      <c r="D11" s="13"/>
      <c r="E11" s="12">
        <v>1480</v>
      </c>
      <c r="F11" s="12"/>
      <c r="G11" s="13"/>
      <c r="H11" s="12"/>
      <c r="I11" s="12">
        <f t="shared" ref="I11:I15" si="0">C11-E11+F11</f>
        <v>2199.5</v>
      </c>
      <c r="J11" s="13"/>
      <c r="K11" s="12"/>
      <c r="L11" s="12">
        <f>I11</f>
        <v>2199.5</v>
      </c>
      <c r="M11" s="14"/>
      <c r="N11" s="3"/>
      <c r="O11" s="15"/>
    </row>
    <row r="12" spans="1:17" x14ac:dyDescent="0.25">
      <c r="A12" s="3" t="s">
        <v>26</v>
      </c>
      <c r="B12" s="12"/>
      <c r="C12" s="12">
        <f>'Cash Book Q4'!E28</f>
        <v>3000</v>
      </c>
      <c r="D12" s="13"/>
      <c r="E12" s="12"/>
      <c r="F12" s="12"/>
      <c r="G12" s="13"/>
      <c r="H12" s="12"/>
      <c r="I12" s="12">
        <f t="shared" si="0"/>
        <v>3000</v>
      </c>
      <c r="J12" s="13"/>
      <c r="K12" s="12"/>
      <c r="L12" s="12">
        <f>I12</f>
        <v>3000</v>
      </c>
      <c r="M12" s="14"/>
      <c r="N12" s="3"/>
      <c r="O12" s="15"/>
    </row>
    <row r="13" spans="1:17" x14ac:dyDescent="0.25">
      <c r="A13" s="3" t="s">
        <v>206</v>
      </c>
      <c r="B13" s="12"/>
      <c r="C13" s="12">
        <f>'Cash Book Q1'!E12</f>
        <v>1750</v>
      </c>
      <c r="D13" s="13"/>
      <c r="E13" s="12"/>
      <c r="F13" s="12"/>
      <c r="G13" s="13"/>
      <c r="H13" s="12"/>
      <c r="I13" s="12">
        <f t="shared" si="0"/>
        <v>1750</v>
      </c>
      <c r="J13" s="13"/>
      <c r="K13" s="12"/>
      <c r="L13" s="12">
        <f>I13</f>
        <v>1750</v>
      </c>
      <c r="M13" s="14"/>
      <c r="N13" s="3"/>
      <c r="O13" s="15"/>
    </row>
    <row r="14" spans="1:17" x14ac:dyDescent="0.25">
      <c r="A14" s="3" t="s">
        <v>201</v>
      </c>
      <c r="B14" s="12"/>
      <c r="C14" s="12">
        <f>'Cash Book Q4'!E26</f>
        <v>2750</v>
      </c>
      <c r="D14" s="13"/>
      <c r="E14" s="12"/>
      <c r="F14" s="12"/>
      <c r="G14" s="13"/>
      <c r="H14" s="12"/>
      <c r="I14" s="12">
        <f t="shared" si="0"/>
        <v>2750</v>
      </c>
      <c r="J14" s="13"/>
      <c r="K14" s="12"/>
      <c r="L14" s="12">
        <f>I14</f>
        <v>2750</v>
      </c>
      <c r="M14" s="14"/>
      <c r="N14" s="3"/>
      <c r="O14" s="15"/>
    </row>
    <row r="15" spans="1:17" x14ac:dyDescent="0.25">
      <c r="A15" s="3" t="s">
        <v>4</v>
      </c>
      <c r="B15" s="12"/>
      <c r="C15" s="12">
        <f>'Cash Book Q4'!C25</f>
        <v>39.61</v>
      </c>
      <c r="D15" s="13"/>
      <c r="E15" s="12"/>
      <c r="F15" s="12"/>
      <c r="G15" s="13"/>
      <c r="H15" s="12"/>
      <c r="I15" s="12">
        <f t="shared" si="0"/>
        <v>39.61</v>
      </c>
      <c r="J15" s="13"/>
      <c r="K15" s="12"/>
      <c r="L15" s="12">
        <f>I15</f>
        <v>39.61</v>
      </c>
      <c r="M15" s="14"/>
      <c r="N15" s="3"/>
      <c r="O15" s="15"/>
    </row>
    <row r="16" spans="1:17" x14ac:dyDescent="0.25">
      <c r="A16" s="3" t="s">
        <v>27</v>
      </c>
      <c r="B16" s="12">
        <f>'Cash Book Q4'!M25</f>
        <v>113.15</v>
      </c>
      <c r="C16" s="12"/>
      <c r="D16" s="13"/>
      <c r="E16" s="12"/>
      <c r="F16" s="12">
        <v>113.15</v>
      </c>
      <c r="G16" s="13"/>
      <c r="H16" s="12">
        <f t="shared" ref="H16:H35" si="1">B16+E16-F16</f>
        <v>0</v>
      </c>
      <c r="I16" s="12"/>
      <c r="J16" s="13"/>
      <c r="K16" s="12">
        <f t="shared" ref="K16:K35" si="2">B16+E16-F16</f>
        <v>0</v>
      </c>
      <c r="L16" s="12"/>
      <c r="M16" s="14"/>
      <c r="N16" s="3"/>
      <c r="O16" s="15"/>
      <c r="Q16" s="16"/>
    </row>
    <row r="17" spans="1:17" x14ac:dyDescent="0.25">
      <c r="A17" s="3" t="s">
        <v>212</v>
      </c>
      <c r="B17" s="12">
        <f>'Cash Book Q4'!Q25+'Cash Book Q4'!R25</f>
        <v>2602.1499999999996</v>
      </c>
      <c r="C17" s="12"/>
      <c r="D17" s="13"/>
      <c r="E17" s="12"/>
      <c r="F17" s="12"/>
      <c r="G17" s="13"/>
      <c r="H17" s="12">
        <f t="shared" si="1"/>
        <v>2602.1499999999996</v>
      </c>
      <c r="I17" s="12"/>
      <c r="J17" s="13"/>
      <c r="K17" s="12">
        <f t="shared" si="2"/>
        <v>2602.1499999999996</v>
      </c>
      <c r="L17" s="12"/>
      <c r="M17" s="14"/>
      <c r="N17" s="3"/>
      <c r="O17" s="15"/>
      <c r="Q17" s="16"/>
    </row>
    <row r="18" spans="1:17" x14ac:dyDescent="0.25">
      <c r="A18" s="3" t="s">
        <v>207</v>
      </c>
      <c r="B18" s="12"/>
      <c r="C18" s="12"/>
      <c r="D18" s="13"/>
      <c r="E18" s="12"/>
      <c r="F18" s="12"/>
      <c r="G18" s="13"/>
      <c r="H18" s="12">
        <f t="shared" si="1"/>
        <v>0</v>
      </c>
      <c r="I18" s="12"/>
      <c r="J18" s="13"/>
      <c r="K18" s="12">
        <f t="shared" si="2"/>
        <v>0</v>
      </c>
      <c r="L18" s="12"/>
      <c r="M18" s="14"/>
      <c r="N18" s="3"/>
      <c r="O18" s="15"/>
      <c r="Q18" s="16"/>
    </row>
    <row r="19" spans="1:17" x14ac:dyDescent="0.25">
      <c r="A19" s="3" t="s">
        <v>213</v>
      </c>
      <c r="B19" s="12">
        <f>'Cash Book Q4'!T25</f>
        <v>120</v>
      </c>
      <c r="C19" s="12"/>
      <c r="D19" s="13"/>
      <c r="E19" s="12"/>
      <c r="F19" s="12"/>
      <c r="G19" s="13"/>
      <c r="H19" s="12">
        <f t="shared" si="1"/>
        <v>120</v>
      </c>
      <c r="I19" s="12"/>
      <c r="J19" s="13"/>
      <c r="K19" s="12">
        <f t="shared" si="2"/>
        <v>120</v>
      </c>
      <c r="L19" s="12"/>
      <c r="M19" s="14"/>
      <c r="N19" s="3"/>
      <c r="O19" s="15"/>
    </row>
    <row r="20" spans="1:17" x14ac:dyDescent="0.25">
      <c r="A20" s="3" t="s">
        <v>146</v>
      </c>
      <c r="B20" s="12">
        <f>'Cash Book Q4'!W25+'Cash Book Q4'!AC22</f>
        <v>384</v>
      </c>
      <c r="C20" s="12"/>
      <c r="D20" s="13"/>
      <c r="E20" s="12"/>
      <c r="F20" s="12">
        <v>50</v>
      </c>
      <c r="G20" s="13"/>
      <c r="H20" s="12">
        <f t="shared" si="1"/>
        <v>334</v>
      </c>
      <c r="I20" s="12"/>
      <c r="J20" s="13"/>
      <c r="K20" s="12">
        <f t="shared" si="2"/>
        <v>334</v>
      </c>
      <c r="L20" s="12"/>
      <c r="M20" s="14"/>
      <c r="N20" s="3"/>
      <c r="O20" s="15"/>
    </row>
    <row r="21" spans="1:17" x14ac:dyDescent="0.25">
      <c r="A21" s="3" t="s">
        <v>8</v>
      </c>
      <c r="B21" s="12">
        <f>'Cash Book Q4'!O25</f>
        <v>1124.52</v>
      </c>
      <c r="C21" s="12"/>
      <c r="D21" s="13"/>
      <c r="E21" s="12"/>
      <c r="F21" s="12"/>
      <c r="G21" s="13"/>
      <c r="H21" s="12">
        <f t="shared" si="1"/>
        <v>1124.52</v>
      </c>
      <c r="I21" s="12"/>
      <c r="J21" s="13"/>
      <c r="K21" s="12">
        <f t="shared" si="2"/>
        <v>1124.52</v>
      </c>
      <c r="L21" s="12"/>
      <c r="M21" s="14"/>
      <c r="N21" s="3"/>
      <c r="O21" s="3"/>
      <c r="Q21" s="16"/>
    </row>
    <row r="22" spans="1:17" x14ac:dyDescent="0.25">
      <c r="A22" s="3" t="s">
        <v>12</v>
      </c>
      <c r="B22" s="12">
        <f>'Cash Book Q4'!S25</f>
        <v>253.62</v>
      </c>
      <c r="C22" s="12"/>
      <c r="D22" s="13"/>
      <c r="E22" s="12"/>
      <c r="F22" s="12"/>
      <c r="G22" s="13"/>
      <c r="H22" s="12">
        <f t="shared" si="1"/>
        <v>253.62</v>
      </c>
      <c r="I22" s="12"/>
      <c r="J22" s="13"/>
      <c r="K22" s="12">
        <f t="shared" si="2"/>
        <v>253.62</v>
      </c>
      <c r="L22" s="12"/>
      <c r="M22" s="14"/>
      <c r="N22" s="3"/>
      <c r="O22" s="3"/>
      <c r="Q22" s="16"/>
    </row>
    <row r="23" spans="1:17" x14ac:dyDescent="0.25">
      <c r="A23" s="3" t="s">
        <v>15</v>
      </c>
      <c r="B23" s="12">
        <f>'Cash Book Q4'!P25</f>
        <v>300.3</v>
      </c>
      <c r="C23" s="12"/>
      <c r="D23" s="13"/>
      <c r="E23" s="12"/>
      <c r="F23" s="12"/>
      <c r="G23" s="13"/>
      <c r="H23" s="12">
        <f t="shared" si="1"/>
        <v>300.3</v>
      </c>
      <c r="I23" s="12"/>
      <c r="J23" s="13"/>
      <c r="K23" s="12">
        <f t="shared" si="2"/>
        <v>300.3</v>
      </c>
      <c r="L23" s="12"/>
      <c r="M23" s="14"/>
      <c r="N23" s="3"/>
      <c r="O23" s="3"/>
      <c r="Q23" s="16"/>
    </row>
    <row r="24" spans="1:17" x14ac:dyDescent="0.25">
      <c r="A24" s="3" t="s">
        <v>9</v>
      </c>
      <c r="B24" s="12">
        <v>0</v>
      </c>
      <c r="C24" s="12"/>
      <c r="D24" s="13"/>
      <c r="E24" s="12"/>
      <c r="F24" s="12"/>
      <c r="G24" s="13"/>
      <c r="H24" s="12">
        <f t="shared" si="1"/>
        <v>0</v>
      </c>
      <c r="I24" s="12"/>
      <c r="J24" s="13"/>
      <c r="K24" s="12">
        <f t="shared" si="2"/>
        <v>0</v>
      </c>
      <c r="L24" s="12"/>
      <c r="M24" s="14"/>
      <c r="N24" s="3"/>
      <c r="O24" s="3"/>
      <c r="Q24" s="16"/>
    </row>
    <row r="25" spans="1:17" x14ac:dyDescent="0.25">
      <c r="A25" s="3" t="s">
        <v>214</v>
      </c>
      <c r="B25" s="12">
        <f>'Cash Book Q4'!AB25</f>
        <v>1350.6399999999999</v>
      </c>
      <c r="C25" s="12"/>
      <c r="D25" s="13"/>
      <c r="E25" s="12"/>
      <c r="F25" s="12"/>
      <c r="G25" s="13"/>
      <c r="H25" s="12">
        <f t="shared" si="1"/>
        <v>1350.6399999999999</v>
      </c>
      <c r="I25" s="12"/>
      <c r="J25" s="13"/>
      <c r="K25" s="12">
        <f t="shared" si="2"/>
        <v>1350.6399999999999</v>
      </c>
      <c r="L25" s="12"/>
      <c r="M25" s="14"/>
      <c r="N25" s="3"/>
      <c r="O25" s="3"/>
      <c r="Q25" s="16"/>
    </row>
    <row r="26" spans="1:17" x14ac:dyDescent="0.25">
      <c r="A26" s="3" t="s">
        <v>28</v>
      </c>
      <c r="B26" s="12">
        <v>0</v>
      </c>
      <c r="C26" s="12"/>
      <c r="D26" s="13"/>
      <c r="E26" s="12"/>
      <c r="F26" s="12"/>
      <c r="G26" s="13"/>
      <c r="H26" s="12">
        <f t="shared" si="1"/>
        <v>0</v>
      </c>
      <c r="I26" s="12"/>
      <c r="J26" s="13"/>
      <c r="K26" s="12">
        <f t="shared" si="2"/>
        <v>0</v>
      </c>
      <c r="L26" s="12"/>
      <c r="M26" s="14"/>
      <c r="N26" s="3"/>
      <c r="O26" s="3"/>
    </row>
    <row r="27" spans="1:17" x14ac:dyDescent="0.25">
      <c r="A27" s="3" t="s">
        <v>29</v>
      </c>
      <c r="B27" s="12">
        <f>'Cash Book Q4'!V25</f>
        <v>500</v>
      </c>
      <c r="C27" s="12"/>
      <c r="D27" s="13"/>
      <c r="E27" s="12"/>
      <c r="F27" s="12">
        <v>500</v>
      </c>
      <c r="G27" s="13"/>
      <c r="H27" s="12">
        <f t="shared" si="1"/>
        <v>0</v>
      </c>
      <c r="I27" s="12"/>
      <c r="J27" s="13"/>
      <c r="K27" s="12">
        <f t="shared" si="2"/>
        <v>0</v>
      </c>
      <c r="L27" s="12"/>
      <c r="M27" s="14"/>
      <c r="N27" s="3"/>
      <c r="O27" s="3"/>
    </row>
    <row r="28" spans="1:17" x14ac:dyDescent="0.25">
      <c r="A28" s="3" t="s">
        <v>11</v>
      </c>
      <c r="B28" s="12">
        <f>'Cash Book Q4'!U25</f>
        <v>76.08</v>
      </c>
      <c r="C28" s="12"/>
      <c r="D28" s="13"/>
      <c r="E28" s="12"/>
      <c r="F28" s="12">
        <v>76.08</v>
      </c>
      <c r="G28" s="13"/>
      <c r="H28" s="12">
        <f t="shared" si="1"/>
        <v>0</v>
      </c>
      <c r="I28" s="12"/>
      <c r="J28" s="13"/>
      <c r="K28" s="12">
        <f t="shared" si="2"/>
        <v>0</v>
      </c>
      <c r="L28" s="12"/>
      <c r="M28" s="14"/>
      <c r="N28" s="3"/>
      <c r="O28" s="3"/>
    </row>
    <row r="29" spans="1:17" x14ac:dyDescent="0.25">
      <c r="A29" s="3" t="s">
        <v>30</v>
      </c>
      <c r="B29" s="12">
        <v>0</v>
      </c>
      <c r="C29" s="12"/>
      <c r="D29" s="13"/>
      <c r="E29" s="12"/>
      <c r="F29" s="12"/>
      <c r="G29" s="13"/>
      <c r="H29" s="12">
        <f t="shared" si="1"/>
        <v>0</v>
      </c>
      <c r="I29" s="12"/>
      <c r="J29" s="13"/>
      <c r="K29" s="12">
        <f t="shared" si="2"/>
        <v>0</v>
      </c>
      <c r="L29" s="12"/>
      <c r="M29" s="14"/>
      <c r="N29" s="3"/>
      <c r="O29" s="3"/>
    </row>
    <row r="30" spans="1:17" x14ac:dyDescent="0.25">
      <c r="A30" s="3" t="s">
        <v>31</v>
      </c>
      <c r="B30" s="12">
        <f>'Cash Book Q4'!N25</f>
        <v>45</v>
      </c>
      <c r="C30" s="12"/>
      <c r="D30" s="13"/>
      <c r="E30" s="12"/>
      <c r="F30" s="12"/>
      <c r="G30" s="13"/>
      <c r="H30" s="12">
        <f t="shared" si="1"/>
        <v>45</v>
      </c>
      <c r="I30" s="12"/>
      <c r="J30" s="13"/>
      <c r="K30" s="12">
        <f t="shared" si="2"/>
        <v>45</v>
      </c>
      <c r="L30" s="12"/>
      <c r="M30" s="14"/>
      <c r="N30" s="3"/>
      <c r="O30" s="3"/>
    </row>
    <row r="31" spans="1:17" x14ac:dyDescent="0.25">
      <c r="A31" s="3" t="s">
        <v>32</v>
      </c>
      <c r="B31" s="12">
        <f>'Cash Book Q4'!Z25</f>
        <v>61.15</v>
      </c>
      <c r="C31" s="12"/>
      <c r="D31" s="13"/>
      <c r="E31" s="12"/>
      <c r="F31" s="12"/>
      <c r="G31" s="13"/>
      <c r="H31" s="12">
        <f t="shared" si="1"/>
        <v>61.15</v>
      </c>
      <c r="I31" s="12"/>
      <c r="J31" s="13"/>
      <c r="K31" s="12">
        <f t="shared" si="2"/>
        <v>61.15</v>
      </c>
      <c r="L31" s="12"/>
      <c r="M31" s="14"/>
      <c r="N31" s="3"/>
      <c r="O31" s="3"/>
    </row>
    <row r="32" spans="1:17" x14ac:dyDescent="0.25">
      <c r="A32" s="3" t="s">
        <v>14</v>
      </c>
      <c r="B32" s="12">
        <v>0</v>
      </c>
      <c r="C32" s="12"/>
      <c r="D32" s="13"/>
      <c r="E32" s="12"/>
      <c r="F32" s="12"/>
      <c r="G32" s="13"/>
      <c r="H32" s="12">
        <f t="shared" si="1"/>
        <v>0</v>
      </c>
      <c r="I32" s="12"/>
      <c r="J32" s="13"/>
      <c r="K32" s="12">
        <f t="shared" si="2"/>
        <v>0</v>
      </c>
      <c r="L32" s="12"/>
      <c r="M32" s="14"/>
      <c r="N32" s="3"/>
      <c r="O32" s="3"/>
    </row>
    <row r="33" spans="1:16" x14ac:dyDescent="0.25">
      <c r="A33" s="3" t="s">
        <v>16</v>
      </c>
      <c r="B33" s="12">
        <f>'Cash Book Q4'!Y25</f>
        <v>537.5</v>
      </c>
      <c r="C33" s="12"/>
      <c r="D33" s="13"/>
      <c r="E33" s="12"/>
      <c r="F33" s="12">
        <v>442.35</v>
      </c>
      <c r="G33" s="13"/>
      <c r="H33" s="12">
        <f t="shared" si="1"/>
        <v>95.149999999999977</v>
      </c>
      <c r="I33" s="12"/>
      <c r="J33" s="13"/>
      <c r="K33" s="12">
        <f t="shared" si="2"/>
        <v>95.149999999999977</v>
      </c>
      <c r="L33" s="12"/>
      <c r="M33" s="14"/>
      <c r="N33" s="3"/>
      <c r="O33" s="3"/>
    </row>
    <row r="34" spans="1:16" x14ac:dyDescent="0.25">
      <c r="A34" s="3" t="s">
        <v>33</v>
      </c>
      <c r="B34" s="12">
        <f>'Cash Book Q2'!Z40</f>
        <v>8037</v>
      </c>
      <c r="C34" s="12"/>
      <c r="D34" s="13"/>
      <c r="E34" s="12"/>
      <c r="F34" s="12">
        <v>8037</v>
      </c>
      <c r="G34" s="13"/>
      <c r="H34" s="12">
        <f t="shared" si="1"/>
        <v>0</v>
      </c>
      <c r="I34" s="12"/>
      <c r="J34" s="13"/>
      <c r="K34" s="12">
        <f t="shared" si="2"/>
        <v>0</v>
      </c>
      <c r="L34" s="12"/>
      <c r="M34" s="14"/>
      <c r="N34" s="3"/>
      <c r="O34" s="3"/>
    </row>
    <row r="35" spans="1:16" x14ac:dyDescent="0.25">
      <c r="A35" s="3" t="s">
        <v>34</v>
      </c>
      <c r="B35" s="12">
        <v>0</v>
      </c>
      <c r="C35" s="12"/>
      <c r="D35" s="13"/>
      <c r="E35" s="12"/>
      <c r="F35" s="12"/>
      <c r="G35" s="13"/>
      <c r="H35" s="12">
        <f t="shared" si="1"/>
        <v>0</v>
      </c>
      <c r="I35" s="12"/>
      <c r="J35" s="13"/>
      <c r="K35" s="12">
        <f t="shared" si="2"/>
        <v>0</v>
      </c>
      <c r="L35" s="12"/>
      <c r="M35" s="14"/>
      <c r="N35" s="3"/>
      <c r="O35" s="3"/>
    </row>
    <row r="36" spans="1:16" x14ac:dyDescent="0.25">
      <c r="A36" s="3" t="s">
        <v>52</v>
      </c>
      <c r="B36" s="12"/>
      <c r="C36" s="12">
        <v>9634.2999999999993</v>
      </c>
      <c r="D36" s="13"/>
      <c r="E36" s="12"/>
      <c r="F36" s="12"/>
      <c r="G36" s="13"/>
      <c r="H36" s="12"/>
      <c r="I36" s="12">
        <f>C36-E36+F36</f>
        <v>9634.2999999999993</v>
      </c>
      <c r="J36" s="13"/>
      <c r="L36" s="12"/>
      <c r="M36" s="14"/>
      <c r="N36" s="3"/>
      <c r="O36" s="12">
        <v>9634.2999999999993</v>
      </c>
    </row>
    <row r="37" spans="1:16" x14ac:dyDescent="0.25">
      <c r="A37" s="3" t="s">
        <v>53</v>
      </c>
      <c r="B37" s="12"/>
      <c r="C37" s="12"/>
      <c r="D37" s="13"/>
      <c r="E37" s="12"/>
      <c r="F37" s="12"/>
      <c r="G37" s="13"/>
      <c r="H37" s="12"/>
      <c r="I37" s="12"/>
      <c r="J37" s="13"/>
      <c r="K37" s="12">
        <f>9739.11-6286.53</f>
        <v>3452.5800000000008</v>
      </c>
      <c r="L37" s="12"/>
      <c r="M37" s="14"/>
      <c r="N37" s="15">
        <f>K37</f>
        <v>3452.5800000000008</v>
      </c>
      <c r="O37" s="12"/>
    </row>
    <row r="38" spans="1:16" x14ac:dyDescent="0.25">
      <c r="A38" s="3"/>
      <c r="B38" s="12">
        <f>SUM(B6:B36)</f>
        <v>30071.99</v>
      </c>
      <c r="C38" s="12">
        <f>SUM(C6:C36)</f>
        <v>30071.99</v>
      </c>
      <c r="D38" s="17"/>
      <c r="E38" s="12">
        <f>SUM(E8:E36)</f>
        <v>10698.58</v>
      </c>
      <c r="F38" s="12">
        <f>SUM(F8:F36)</f>
        <v>10698.58</v>
      </c>
      <c r="G38" s="17"/>
      <c r="H38" s="12">
        <f>SUM(H6:H36)</f>
        <v>19373.41</v>
      </c>
      <c r="I38" s="12">
        <f>SUM(I6:I36)</f>
        <v>19373.41</v>
      </c>
      <c r="J38" s="12"/>
      <c r="K38" s="12">
        <f>SUM(K6:K37)</f>
        <v>9739.11</v>
      </c>
      <c r="L38" s="12">
        <f>SUM(L6:L36)</f>
        <v>9739.11</v>
      </c>
      <c r="M38" s="17"/>
      <c r="N38" s="12">
        <f>SUM(N8:N36)</f>
        <v>13086.88</v>
      </c>
      <c r="O38" s="12">
        <f ca="1">SUM(O6:O39)</f>
        <v>18852.879999999997</v>
      </c>
    </row>
    <row r="39" spans="1:16" x14ac:dyDescent="0.25">
      <c r="B39" s="12">
        <f>C38-B38</f>
        <v>0</v>
      </c>
      <c r="C39" s="12"/>
      <c r="D39" s="13"/>
      <c r="E39" s="12"/>
      <c r="F39" s="12"/>
      <c r="G39" s="13"/>
      <c r="H39" s="12"/>
      <c r="I39" s="12"/>
      <c r="J39" s="13"/>
      <c r="K39" s="12"/>
      <c r="L39" s="12"/>
      <c r="M39" s="14"/>
      <c r="N39" s="12"/>
      <c r="O39" s="12"/>
      <c r="P39" s="16">
        <f>O36+N37</f>
        <v>13086.880000000001</v>
      </c>
    </row>
  </sheetData>
  <mergeCells count="6">
    <mergeCell ref="A1:O1"/>
    <mergeCell ref="B3:C3"/>
    <mergeCell ref="E3:F3"/>
    <mergeCell ref="H3:I3"/>
    <mergeCell ref="K3:L3"/>
    <mergeCell ref="N3:O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A4" sqref="A4"/>
    </sheetView>
  </sheetViews>
  <sheetFormatPr defaultRowHeight="15" x14ac:dyDescent="0.25"/>
  <cols>
    <col min="1" max="1" width="10.7109375" bestFit="1" customWidth="1"/>
    <col min="2" max="2" width="38.5703125" bestFit="1" customWidth="1"/>
    <col min="3" max="3" width="13.7109375" style="2" customWidth="1"/>
    <col min="4" max="6" width="12.140625" style="2" customWidth="1"/>
    <col min="7" max="7" width="10.5703125" style="2" bestFit="1" customWidth="1"/>
    <col min="8" max="8" width="10.7109375" style="33" customWidth="1"/>
    <col min="9" max="9" width="5.7109375" style="42" customWidth="1"/>
    <col min="10" max="10" width="11.5703125" style="2" bestFit="1" customWidth="1"/>
    <col min="11" max="11" width="9.140625" style="33"/>
    <col min="12" max="12" width="10.5703125" style="2" bestFit="1" customWidth="1"/>
    <col min="13" max="13" width="10.5703125" style="2" customWidth="1"/>
    <col min="14" max="14" width="13.28515625" style="2" bestFit="1" customWidth="1"/>
    <col min="15" max="16" width="11" style="2" customWidth="1"/>
    <col min="17" max="17" width="9.5703125" style="2" bestFit="1" customWidth="1"/>
    <col min="18" max="19" width="9.5703125" style="2" customWidth="1"/>
    <col min="20" max="22" width="9.140625" style="2"/>
    <col min="23" max="23" width="14.42578125" style="2" bestFit="1" customWidth="1"/>
    <col min="24" max="24" width="9.140625" style="2"/>
    <col min="25" max="25" width="11.28515625" style="2" customWidth="1"/>
    <col min="26" max="26" width="9.140625" style="2"/>
    <col min="27" max="27" width="10.28515625" style="2" bestFit="1" customWidth="1"/>
    <col min="28" max="28" width="10.5703125" style="2" bestFit="1" customWidth="1"/>
    <col min="29" max="29" width="9.5703125" style="2" bestFit="1" customWidth="1"/>
  </cols>
  <sheetData>
    <row r="1" spans="1:30" x14ac:dyDescent="0.25">
      <c r="A1" s="18" t="s">
        <v>184</v>
      </c>
      <c r="B1" s="18"/>
      <c r="C1" s="53"/>
      <c r="D1" s="53"/>
      <c r="E1" s="53"/>
      <c r="F1" s="53"/>
      <c r="G1" s="53"/>
      <c r="H1" s="18"/>
      <c r="I1" s="38"/>
      <c r="J1" s="18"/>
      <c r="K1" s="18"/>
      <c r="L1" s="18"/>
      <c r="M1" s="18"/>
      <c r="N1" s="18"/>
      <c r="O1" s="18"/>
      <c r="P1" s="5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53"/>
      <c r="AD1" s="18"/>
    </row>
    <row r="3" spans="1:30" s="43" customFormat="1" ht="45.75" customHeight="1" x14ac:dyDescent="0.25">
      <c r="A3" s="45" t="s">
        <v>2</v>
      </c>
      <c r="B3" s="45" t="s">
        <v>35</v>
      </c>
      <c r="C3" s="19" t="s">
        <v>48</v>
      </c>
      <c r="D3" s="19" t="s">
        <v>28</v>
      </c>
      <c r="E3" s="19" t="s">
        <v>70</v>
      </c>
      <c r="F3" s="19" t="s">
        <v>57</v>
      </c>
      <c r="G3" s="19" t="s">
        <v>36</v>
      </c>
      <c r="H3" s="20" t="s">
        <v>37</v>
      </c>
      <c r="I3" s="39" t="s">
        <v>38</v>
      </c>
      <c r="J3" s="44" t="s">
        <v>17</v>
      </c>
      <c r="K3" s="45" t="s">
        <v>39</v>
      </c>
      <c r="L3" s="44" t="s">
        <v>40</v>
      </c>
      <c r="M3" s="19" t="s">
        <v>5</v>
      </c>
      <c r="N3" s="44" t="s">
        <v>140</v>
      </c>
      <c r="O3" s="19" t="s">
        <v>8</v>
      </c>
      <c r="P3" s="19" t="s">
        <v>15</v>
      </c>
      <c r="Q3" s="19" t="s">
        <v>177</v>
      </c>
      <c r="R3" s="19" t="s">
        <v>178</v>
      </c>
      <c r="S3" s="44" t="s">
        <v>162</v>
      </c>
      <c r="T3" s="44" t="s">
        <v>47</v>
      </c>
      <c r="U3" s="44" t="s">
        <v>59</v>
      </c>
      <c r="V3" s="44" t="s">
        <v>42</v>
      </c>
      <c r="W3" s="44" t="s">
        <v>146</v>
      </c>
      <c r="X3" s="19" t="s">
        <v>13</v>
      </c>
      <c r="Y3" s="19" t="s">
        <v>141</v>
      </c>
      <c r="Z3" s="19" t="s">
        <v>32</v>
      </c>
      <c r="AA3" s="21" t="s">
        <v>14</v>
      </c>
      <c r="AB3" s="19" t="s">
        <v>94</v>
      </c>
      <c r="AC3" s="44" t="s">
        <v>117</v>
      </c>
    </row>
    <row r="4" spans="1:30" s="1" customFormat="1" x14ac:dyDescent="0.25">
      <c r="A4" s="22">
        <v>43101</v>
      </c>
      <c r="B4" s="23" t="s">
        <v>43</v>
      </c>
      <c r="C4" s="24"/>
      <c r="D4" s="24"/>
      <c r="E4" s="24"/>
      <c r="F4" s="24"/>
      <c r="G4" s="24"/>
      <c r="H4" s="45"/>
      <c r="I4" s="28"/>
      <c r="J4" s="24">
        <f>'Cash Book Q3'!G29</f>
        <v>8225.7300000000032</v>
      </c>
      <c r="K4" s="4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30" s="36" customFormat="1" x14ac:dyDescent="0.25">
      <c r="A5" s="25" t="s">
        <v>185</v>
      </c>
      <c r="B5" s="26" t="s">
        <v>105</v>
      </c>
      <c r="C5" s="27"/>
      <c r="D5" s="27"/>
      <c r="E5" s="27"/>
      <c r="F5" s="27"/>
      <c r="G5" s="27">
        <f>SUM(C5:F5)</f>
        <v>0</v>
      </c>
      <c r="H5" s="28"/>
      <c r="I5" s="28"/>
      <c r="J5" s="27">
        <f>J4+G5-L5</f>
        <v>8213.2300000000032</v>
      </c>
      <c r="K5" s="28"/>
      <c r="L5" s="27">
        <f t="shared" ref="L5:L20" si="0">SUM(N5:AC5)</f>
        <v>12.5</v>
      </c>
      <c r="M5" s="27"/>
      <c r="N5" s="27"/>
      <c r="O5" s="27"/>
      <c r="P5" s="27">
        <v>12.5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30" s="36" customFormat="1" x14ac:dyDescent="0.25">
      <c r="A6" s="25" t="s">
        <v>185</v>
      </c>
      <c r="B6" s="26" t="s">
        <v>105</v>
      </c>
      <c r="C6" s="27"/>
      <c r="D6" s="27"/>
      <c r="E6" s="27"/>
      <c r="F6" s="27"/>
      <c r="G6" s="27">
        <f t="shared" ref="G6:G20" si="1">SUM(C6:F6)</f>
        <v>0</v>
      </c>
      <c r="H6" s="28"/>
      <c r="I6" s="28"/>
      <c r="J6" s="27">
        <f>J5+G6-L6</f>
        <v>8200.7300000000032</v>
      </c>
      <c r="K6" s="28"/>
      <c r="L6" s="27">
        <f t="shared" si="0"/>
        <v>12.5</v>
      </c>
      <c r="M6" s="27"/>
      <c r="N6" s="27"/>
      <c r="O6" s="27"/>
      <c r="P6" s="27">
        <v>12.5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0" s="36" customFormat="1" x14ac:dyDescent="0.25">
      <c r="A7" s="25" t="s">
        <v>186</v>
      </c>
      <c r="B7" s="25" t="s">
        <v>197</v>
      </c>
      <c r="C7" s="27"/>
      <c r="D7" s="27"/>
      <c r="E7" s="27"/>
      <c r="F7" s="27"/>
      <c r="G7" s="27">
        <f t="shared" si="1"/>
        <v>0</v>
      </c>
      <c r="H7" s="28"/>
      <c r="I7" s="28"/>
      <c r="J7" s="27">
        <f>J6+G7-L7</f>
        <v>8177.7300000000032</v>
      </c>
      <c r="K7" s="28"/>
      <c r="L7" s="27">
        <f t="shared" si="0"/>
        <v>23</v>
      </c>
      <c r="M7" s="27"/>
      <c r="N7" s="27"/>
      <c r="O7" s="27"/>
      <c r="P7" s="27"/>
      <c r="Q7" s="27">
        <v>17</v>
      </c>
      <c r="R7" s="27"/>
      <c r="S7" s="27"/>
      <c r="T7" s="27"/>
      <c r="U7" s="27"/>
      <c r="V7" s="27"/>
      <c r="W7" s="27"/>
      <c r="X7" s="27"/>
      <c r="Y7" s="27">
        <v>6</v>
      </c>
      <c r="Z7" s="27"/>
      <c r="AA7" s="27"/>
      <c r="AB7" s="27"/>
      <c r="AC7" s="27"/>
    </row>
    <row r="8" spans="1:30" s="36" customFormat="1" x14ac:dyDescent="0.25">
      <c r="A8" s="25" t="s">
        <v>187</v>
      </c>
      <c r="B8" s="26" t="s">
        <v>188</v>
      </c>
      <c r="C8" s="27"/>
      <c r="D8" s="27"/>
      <c r="E8" s="27"/>
      <c r="F8" s="27">
        <v>70</v>
      </c>
      <c r="G8" s="27">
        <f t="shared" si="1"/>
        <v>70</v>
      </c>
      <c r="H8" s="28"/>
      <c r="I8" s="28"/>
      <c r="J8" s="27">
        <f t="shared" ref="J8:J20" si="2">J7+G8-L8</f>
        <v>8247.7300000000032</v>
      </c>
      <c r="K8" s="28"/>
      <c r="L8" s="27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30" s="41" customFormat="1" x14ac:dyDescent="0.25">
      <c r="A9" s="25" t="s">
        <v>191</v>
      </c>
      <c r="B9" s="29" t="s">
        <v>105</v>
      </c>
      <c r="C9" s="40"/>
      <c r="D9" s="40"/>
      <c r="E9" s="40"/>
      <c r="F9" s="40"/>
      <c r="G9" s="27">
        <f t="shared" si="1"/>
        <v>0</v>
      </c>
      <c r="H9" s="28"/>
      <c r="I9" s="28"/>
      <c r="J9" s="27">
        <f t="shared" si="2"/>
        <v>8235.2300000000032</v>
      </c>
      <c r="K9" s="28"/>
      <c r="L9" s="27">
        <f t="shared" si="0"/>
        <v>12.5</v>
      </c>
      <c r="M9" s="27"/>
      <c r="N9" s="27"/>
      <c r="O9" s="27"/>
      <c r="P9" s="27">
        <v>12.5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30" s="36" customFormat="1" x14ac:dyDescent="0.25">
      <c r="A10" s="25" t="s">
        <v>191</v>
      </c>
      <c r="B10" s="29" t="s">
        <v>105</v>
      </c>
      <c r="C10" s="40"/>
      <c r="D10" s="40"/>
      <c r="E10" s="40"/>
      <c r="F10" s="40"/>
      <c r="G10" s="27">
        <f t="shared" si="1"/>
        <v>0</v>
      </c>
      <c r="H10" s="28"/>
      <c r="I10" s="28"/>
      <c r="J10" s="27">
        <f t="shared" si="2"/>
        <v>8222.7300000000032</v>
      </c>
      <c r="K10" s="28"/>
      <c r="L10" s="27">
        <f t="shared" si="0"/>
        <v>12.5</v>
      </c>
      <c r="M10" s="27"/>
      <c r="N10" s="27"/>
      <c r="O10" s="27"/>
      <c r="P10" s="27">
        <v>12.5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30" s="36" customFormat="1" x14ac:dyDescent="0.25">
      <c r="A11" s="25" t="s">
        <v>191</v>
      </c>
      <c r="B11" s="29" t="s">
        <v>189</v>
      </c>
      <c r="C11" s="40"/>
      <c r="D11" s="40"/>
      <c r="E11" s="40"/>
      <c r="F11" s="40"/>
      <c r="G11" s="27">
        <f t="shared" si="1"/>
        <v>0</v>
      </c>
      <c r="H11" s="28"/>
      <c r="I11" s="28"/>
      <c r="J11" s="27">
        <f t="shared" si="2"/>
        <v>8202.3300000000036</v>
      </c>
      <c r="K11" s="28"/>
      <c r="L11" s="27">
        <f t="shared" si="0"/>
        <v>20.399999999999999</v>
      </c>
      <c r="M11" s="27"/>
      <c r="N11" s="27"/>
      <c r="O11" s="27">
        <v>20.399999999999999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30" s="36" customFormat="1" x14ac:dyDescent="0.25">
      <c r="A12" s="25" t="s">
        <v>192</v>
      </c>
      <c r="B12" s="29" t="s">
        <v>201</v>
      </c>
      <c r="C12" s="40"/>
      <c r="D12" s="40"/>
      <c r="E12" s="40">
        <v>2750</v>
      </c>
      <c r="F12" s="40"/>
      <c r="G12" s="27">
        <f t="shared" si="1"/>
        <v>2750</v>
      </c>
      <c r="H12" s="28"/>
      <c r="I12" s="28"/>
      <c r="J12" s="27">
        <f t="shared" si="2"/>
        <v>10952.330000000004</v>
      </c>
      <c r="K12" s="28"/>
      <c r="L12" s="27">
        <f t="shared" si="0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0" s="36" customFormat="1" x14ac:dyDescent="0.25">
      <c r="A13" s="25" t="s">
        <v>190</v>
      </c>
      <c r="B13" s="29" t="s">
        <v>193</v>
      </c>
      <c r="C13" s="40"/>
      <c r="D13" s="40"/>
      <c r="E13" s="40"/>
      <c r="F13" s="40"/>
      <c r="G13" s="27">
        <f t="shared" si="1"/>
        <v>0</v>
      </c>
      <c r="H13" s="28"/>
      <c r="I13" s="28"/>
      <c r="J13" s="27">
        <f t="shared" si="2"/>
        <v>10832.330000000004</v>
      </c>
      <c r="K13" s="28"/>
      <c r="L13" s="27">
        <f t="shared" si="0"/>
        <v>120</v>
      </c>
      <c r="M13" s="27"/>
      <c r="N13" s="27"/>
      <c r="O13" s="27"/>
      <c r="P13" s="27"/>
      <c r="Q13" s="27">
        <v>120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0" s="36" customFormat="1" x14ac:dyDescent="0.25">
      <c r="A14" s="25" t="s">
        <v>194</v>
      </c>
      <c r="B14" s="29" t="s">
        <v>195</v>
      </c>
      <c r="C14" s="40"/>
      <c r="D14" s="40"/>
      <c r="E14" s="40"/>
      <c r="F14" s="40"/>
      <c r="G14" s="27">
        <f t="shared" si="1"/>
        <v>0</v>
      </c>
      <c r="H14" s="28"/>
      <c r="I14" s="28"/>
      <c r="J14" s="27">
        <f t="shared" si="2"/>
        <v>10472.330000000004</v>
      </c>
      <c r="K14" s="28"/>
      <c r="L14" s="27">
        <f t="shared" si="0"/>
        <v>360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>
        <v>360</v>
      </c>
    </row>
    <row r="15" spans="1:30" s="36" customFormat="1" x14ac:dyDescent="0.25">
      <c r="A15" s="25" t="s">
        <v>196</v>
      </c>
      <c r="B15" s="29" t="s">
        <v>198</v>
      </c>
      <c r="C15" s="40"/>
      <c r="D15" s="40"/>
      <c r="E15" s="40"/>
      <c r="F15" s="40"/>
      <c r="G15" s="27">
        <f t="shared" si="1"/>
        <v>0</v>
      </c>
      <c r="H15" s="28"/>
      <c r="I15" s="28"/>
      <c r="J15" s="27">
        <f t="shared" si="2"/>
        <v>10465.880000000003</v>
      </c>
      <c r="K15" s="28"/>
      <c r="L15" s="27">
        <f t="shared" si="0"/>
        <v>6.45</v>
      </c>
      <c r="M15" s="27"/>
      <c r="N15" s="27"/>
      <c r="O15" s="27"/>
      <c r="P15" s="27"/>
      <c r="Q15" s="27">
        <v>6.45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30" x14ac:dyDescent="0.25">
      <c r="A16" s="25" t="s">
        <v>199</v>
      </c>
      <c r="B16" s="29" t="s">
        <v>200</v>
      </c>
      <c r="C16" s="40"/>
      <c r="D16" s="40"/>
      <c r="E16" s="40"/>
      <c r="F16" s="40"/>
      <c r="G16" s="27">
        <f t="shared" si="1"/>
        <v>0</v>
      </c>
      <c r="H16" s="46"/>
      <c r="I16" s="28"/>
      <c r="J16" s="27">
        <f t="shared" si="2"/>
        <v>10231.880000000003</v>
      </c>
      <c r="K16" s="35"/>
      <c r="L16" s="27">
        <f t="shared" si="0"/>
        <v>234</v>
      </c>
      <c r="M16" s="27"/>
      <c r="N16" s="12"/>
      <c r="O16" s="12"/>
      <c r="P16" s="12"/>
      <c r="Q16" s="12"/>
      <c r="R16" s="12">
        <v>234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5">
      <c r="A17" s="25" t="s">
        <v>202</v>
      </c>
      <c r="B17" s="29" t="s">
        <v>203</v>
      </c>
      <c r="C17" s="40"/>
      <c r="D17" s="40"/>
      <c r="E17" s="40">
        <v>3000</v>
      </c>
      <c r="F17" s="40"/>
      <c r="G17" s="27">
        <f t="shared" si="1"/>
        <v>3000</v>
      </c>
      <c r="H17" s="46"/>
      <c r="I17" s="28"/>
      <c r="J17" s="27">
        <f t="shared" si="2"/>
        <v>13231.880000000003</v>
      </c>
      <c r="K17" s="46"/>
      <c r="L17" s="27">
        <f t="shared" si="0"/>
        <v>0</v>
      </c>
      <c r="M17" s="2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5">
      <c r="A18" s="26" t="s">
        <v>204</v>
      </c>
      <c r="B18" s="3" t="s">
        <v>106</v>
      </c>
      <c r="C18" s="12"/>
      <c r="D18" s="12"/>
      <c r="E18" s="12"/>
      <c r="F18" s="12"/>
      <c r="G18" s="27">
        <f t="shared" si="1"/>
        <v>0</v>
      </c>
      <c r="H18" s="46"/>
      <c r="I18" s="28"/>
      <c r="J18" s="27">
        <f t="shared" si="2"/>
        <v>13111.880000000003</v>
      </c>
      <c r="K18" s="46"/>
      <c r="L18" s="27">
        <f t="shared" si="0"/>
        <v>120</v>
      </c>
      <c r="M18" s="27"/>
      <c r="N18" s="12"/>
      <c r="O18" s="12"/>
      <c r="P18" s="12"/>
      <c r="Q18" s="12">
        <v>120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51" customFormat="1" x14ac:dyDescent="0.25">
      <c r="A19" s="50" t="s">
        <v>205</v>
      </c>
      <c r="B19" s="50" t="s">
        <v>105</v>
      </c>
      <c r="C19" s="12"/>
      <c r="D19" s="12"/>
      <c r="E19" s="12"/>
      <c r="F19" s="12"/>
      <c r="G19" s="27">
        <f t="shared" si="1"/>
        <v>0</v>
      </c>
      <c r="H19" s="50"/>
      <c r="I19" s="50"/>
      <c r="J19" s="27">
        <f t="shared" si="2"/>
        <v>13099.380000000003</v>
      </c>
      <c r="K19" s="50"/>
      <c r="L19" s="27">
        <f t="shared" si="0"/>
        <v>12.5</v>
      </c>
      <c r="M19" s="27"/>
      <c r="N19" s="50"/>
      <c r="O19" s="50"/>
      <c r="P19" s="12">
        <v>12.5</v>
      </c>
      <c r="Q19" s="12"/>
      <c r="R19" s="12"/>
      <c r="S19" s="12"/>
      <c r="T19" s="50"/>
      <c r="U19" s="50"/>
      <c r="V19" s="50"/>
      <c r="W19" s="50"/>
      <c r="X19" s="50"/>
      <c r="Y19" s="50"/>
      <c r="Z19" s="50"/>
      <c r="AA19" s="50"/>
      <c r="AB19" s="50"/>
      <c r="AC19" s="12"/>
    </row>
    <row r="20" spans="1:29" x14ac:dyDescent="0.25">
      <c r="A20" s="3" t="s">
        <v>205</v>
      </c>
      <c r="B20" s="3" t="s">
        <v>105</v>
      </c>
      <c r="C20" s="12"/>
      <c r="D20" s="12"/>
      <c r="E20" s="12"/>
      <c r="F20" s="12"/>
      <c r="G20" s="27">
        <f t="shared" si="1"/>
        <v>0</v>
      </c>
      <c r="H20" s="46"/>
      <c r="I20" s="28"/>
      <c r="J20" s="27">
        <f t="shared" si="2"/>
        <v>13086.880000000003</v>
      </c>
      <c r="K20" s="46"/>
      <c r="L20" s="27">
        <f t="shared" si="0"/>
        <v>12.5</v>
      </c>
      <c r="M20" s="27"/>
      <c r="N20" s="12"/>
      <c r="O20" s="12"/>
      <c r="P20" s="12">
        <v>12.5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5">
      <c r="A21" s="3"/>
      <c r="B21" s="3"/>
      <c r="C21" s="12"/>
      <c r="D21" s="12"/>
      <c r="E21" s="12"/>
      <c r="F21" s="12"/>
      <c r="G21" s="12"/>
      <c r="H21" s="46"/>
      <c r="I21" s="28"/>
      <c r="J21" s="12"/>
      <c r="K21" s="4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5">
      <c r="B22" s="47" t="s">
        <v>45</v>
      </c>
      <c r="C22" s="48">
        <f>SUM(C4:C21)</f>
        <v>0</v>
      </c>
      <c r="D22" s="48">
        <f>SUM(D4:D21)</f>
        <v>0</v>
      </c>
      <c r="E22" s="48">
        <f>SUM(E4:E21)</f>
        <v>5750</v>
      </c>
      <c r="F22" s="48">
        <f>SUM(F4:F21)</f>
        <v>70</v>
      </c>
      <c r="G22" s="48">
        <f>SUM(G4:G21)</f>
        <v>5820</v>
      </c>
      <c r="H22" s="48"/>
      <c r="I22" s="49"/>
      <c r="J22" s="48"/>
      <c r="K22" s="48"/>
      <c r="L22" s="48">
        <f t="shared" ref="L22:AC22" si="3">SUM(L4:L21)</f>
        <v>958.85</v>
      </c>
      <c r="M22" s="48">
        <f t="shared" si="3"/>
        <v>0</v>
      </c>
      <c r="N22" s="48">
        <f t="shared" si="3"/>
        <v>0</v>
      </c>
      <c r="O22" s="48">
        <f t="shared" si="3"/>
        <v>20.399999999999999</v>
      </c>
      <c r="P22" s="48">
        <f t="shared" si="3"/>
        <v>75</v>
      </c>
      <c r="Q22" s="48">
        <f t="shared" si="3"/>
        <v>263.45</v>
      </c>
      <c r="R22" s="48">
        <f t="shared" si="3"/>
        <v>234</v>
      </c>
      <c r="S22" s="48">
        <f t="shared" si="3"/>
        <v>0</v>
      </c>
      <c r="T22" s="48">
        <f t="shared" si="3"/>
        <v>0</v>
      </c>
      <c r="U22" s="48">
        <f t="shared" si="3"/>
        <v>0</v>
      </c>
      <c r="V22" s="48">
        <f t="shared" si="3"/>
        <v>0</v>
      </c>
      <c r="W22" s="48">
        <f t="shared" si="3"/>
        <v>0</v>
      </c>
      <c r="X22" s="48">
        <f t="shared" si="3"/>
        <v>0</v>
      </c>
      <c r="Y22" s="48">
        <f t="shared" si="3"/>
        <v>6</v>
      </c>
      <c r="Z22" s="48">
        <f t="shared" si="3"/>
        <v>0</v>
      </c>
      <c r="AA22" s="48">
        <f t="shared" si="3"/>
        <v>0</v>
      </c>
      <c r="AB22" s="48">
        <f t="shared" si="3"/>
        <v>0</v>
      </c>
      <c r="AC22" s="48">
        <f t="shared" si="3"/>
        <v>360</v>
      </c>
    </row>
    <row r="23" spans="1:29" ht="15.75" thickBot="1" x14ac:dyDescent="0.3">
      <c r="B23" s="1" t="s">
        <v>46</v>
      </c>
      <c r="C23" s="34"/>
      <c r="D23" s="34"/>
      <c r="E23" s="34"/>
      <c r="F23" s="34"/>
      <c r="G23" s="37">
        <f>J4+G22-L22</f>
        <v>13086.880000000003</v>
      </c>
      <c r="J23" s="34"/>
      <c r="K23" s="43"/>
      <c r="L23" s="34">
        <f>SUM(M22:AC22)</f>
        <v>958.85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9" ht="15.75" thickTop="1" x14ac:dyDescent="0.25"/>
    <row r="25" spans="1:29" x14ac:dyDescent="0.25">
      <c r="B25" t="s">
        <v>208</v>
      </c>
      <c r="C25" s="2">
        <f>C22+'Cash Book Q3'!C28+'Cash Book Q2'!C40+'Cash Book Q1'!C38</f>
        <v>39.61</v>
      </c>
      <c r="D25" s="2">
        <f>D22+'Cash Book Q3'!D28+'Cash Book Q2'!D40+'Cash Book Q1'!D38</f>
        <v>0</v>
      </c>
      <c r="E25" s="2">
        <f>E22+'Cash Book Q3'!E28+'Cash Book Q2'!E40+'Cash Book Q1'!E38</f>
        <v>7500</v>
      </c>
      <c r="F25" s="2">
        <f>F22+'Cash Book Q3'!F28+'Cash Book Q2'!F40+'Cash Book Q1'!F38</f>
        <v>3679.5</v>
      </c>
      <c r="G25" s="2">
        <f>G22+'Cash Book Q3'!G28+'Cash Book Q2'!G40+'Cash Book Q1'!G38</f>
        <v>11219.11</v>
      </c>
      <c r="L25" s="2">
        <f>L22+'Cash Book Q3'!L28+'Cash Book Q2'!L40+'Cash Book Q1'!L38</f>
        <v>15505.11</v>
      </c>
      <c r="M25" s="2">
        <f>M22+'Cash Book Q1'!M38</f>
        <v>113.15</v>
      </c>
      <c r="N25" s="2">
        <f>N22+'Cash Book Q3'!M28+'Cash Book Q2'!M40</f>
        <v>45</v>
      </c>
      <c r="O25" s="2">
        <f>O22+'Cash Book Q3'!N28+'Cash Book Q2'!N40+'Cash Book Q1'!N38</f>
        <v>1124.52</v>
      </c>
      <c r="P25" s="2">
        <f>P22+'Cash Book Q3'!O28+'Cash Book Q2'!O40+'Cash Book Q1'!O38</f>
        <v>300.3</v>
      </c>
      <c r="Q25" s="2">
        <f>Q22+'Cash Book Q3'!P28</f>
        <v>263.45</v>
      </c>
      <c r="R25" s="2">
        <f>R22+'Cash Book Q3'!Q28+'Cash Book Q2'!P40+'Cash Book Q1'!P38</f>
        <v>2338.6999999999998</v>
      </c>
      <c r="S25" s="2">
        <f>S22+'Cash Book Q3'!R28</f>
        <v>253.62</v>
      </c>
      <c r="T25" s="2">
        <f>T22+'Cash Book Q3'!S28+'Cash Book Q2'!Q40+'Cash Book Q1'!Q38</f>
        <v>120</v>
      </c>
      <c r="U25" s="2">
        <f>U22+'Cash Book Q3'!T28+'Cash Book Q2'!R40+'Cash Book Q1'!R38</f>
        <v>76.08</v>
      </c>
      <c r="V25" s="2">
        <f>V22+'Cash Book Q3'!U28+'Cash Book Q2'!S40+'Cash Book Q1'!S38</f>
        <v>500</v>
      </c>
      <c r="W25" s="2">
        <f>W22+'Cash Book Q3'!V28+'Cash Book Q2'!T40</f>
        <v>24</v>
      </c>
      <c r="X25" s="2">
        <f>X22+'Cash Book Q3'!W28+'Cash Book Q2'!U40+'Cash Book Q1'!T38</f>
        <v>0</v>
      </c>
      <c r="Y25" s="2">
        <f>Y22+'Cash Book Q3'!X28+'Cash Book Q2'!V40+'Cash Book Q1'!U38</f>
        <v>537.5</v>
      </c>
      <c r="Z25" s="2">
        <f>Z22+'Cash Book Q3'!Y28+'Cash Book Q2'!W40+'Cash Book Q1'!V38</f>
        <v>61.15</v>
      </c>
      <c r="AA25" s="2">
        <f>AA22+'Cash Book Q3'!Z28+'Cash Book Q2'!X40+'Cash Book Q1'!W38</f>
        <v>0</v>
      </c>
      <c r="AB25" s="2">
        <f>AB22+'Cash Book Q3'!AA28+'Cash Book Q2'!Y40+'Cash Book Q1'!X38</f>
        <v>1350.6399999999999</v>
      </c>
      <c r="AC25" s="2">
        <f>AC22+'Cash Book Q3'!AB28+'Cash Book Q2'!Z40</f>
        <v>8397</v>
      </c>
    </row>
    <row r="26" spans="1:29" x14ac:dyDescent="0.25">
      <c r="D26" s="2" t="s">
        <v>209</v>
      </c>
      <c r="E26" s="2">
        <f>E12</f>
        <v>2750</v>
      </c>
      <c r="L26" s="2">
        <f>SUM(M25:AC25)</f>
        <v>15505.109999999999</v>
      </c>
    </row>
    <row r="27" spans="1:29" x14ac:dyDescent="0.25">
      <c r="D27" s="2" t="s">
        <v>210</v>
      </c>
      <c r="E27" s="2">
        <f>'Cash Book Q1'!E12</f>
        <v>1750</v>
      </c>
      <c r="L27" s="2">
        <f>L25-L26</f>
        <v>0</v>
      </c>
    </row>
    <row r="28" spans="1:29" x14ac:dyDescent="0.25">
      <c r="D28" s="2" t="s">
        <v>211</v>
      </c>
      <c r="E28" s="2">
        <v>3000</v>
      </c>
    </row>
  </sheetData>
  <printOptions horizontalCentered="1" verticalCentered="1"/>
  <pageMargins left="0" right="0" top="0.39370078740157483" bottom="0" header="0" footer="0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H1" workbookViewId="0">
      <selection activeCell="Q28" sqref="Q28"/>
    </sheetView>
  </sheetViews>
  <sheetFormatPr defaultRowHeight="15" x14ac:dyDescent="0.25"/>
  <cols>
    <col min="1" max="1" width="10.7109375" bestFit="1" customWidth="1"/>
    <col min="2" max="2" width="38.5703125" bestFit="1" customWidth="1"/>
    <col min="3" max="3" width="13.7109375" style="2" customWidth="1"/>
    <col min="4" max="6" width="12.140625" style="2" customWidth="1"/>
    <col min="7" max="7" width="10.5703125" style="2" bestFit="1" customWidth="1"/>
    <col min="8" max="8" width="10.7109375" style="33" customWidth="1"/>
    <col min="9" max="9" width="5.7109375" style="42" customWidth="1"/>
    <col min="10" max="10" width="11.5703125" style="2" bestFit="1" customWidth="1"/>
    <col min="11" max="11" width="9.140625" style="33"/>
    <col min="12" max="12" width="10.5703125" style="2" bestFit="1" customWidth="1"/>
    <col min="13" max="13" width="13.28515625" style="2" bestFit="1" customWidth="1"/>
    <col min="14" max="15" width="11" style="2" customWidth="1"/>
    <col min="16" max="16" width="9.5703125" style="2" bestFit="1" customWidth="1"/>
    <col min="17" max="18" width="9.5703125" style="2" customWidth="1"/>
    <col min="19" max="21" width="9.140625" style="2"/>
    <col min="22" max="22" width="14.42578125" style="2" bestFit="1" customWidth="1"/>
    <col min="23" max="23" width="9.140625" style="2"/>
    <col min="24" max="24" width="11.28515625" style="2" customWidth="1"/>
    <col min="25" max="25" width="9.140625" style="2"/>
    <col min="26" max="26" width="9.140625" style="2" customWidth="1"/>
    <col min="27" max="27" width="10.5703125" style="2" bestFit="1" customWidth="1"/>
    <col min="28" max="28" width="9.5703125" style="2" bestFit="1" customWidth="1"/>
  </cols>
  <sheetData>
    <row r="1" spans="1:29" x14ac:dyDescent="0.25">
      <c r="A1" s="18" t="s">
        <v>154</v>
      </c>
      <c r="B1" s="18"/>
      <c r="C1" s="53"/>
      <c r="D1" s="53"/>
      <c r="E1" s="53"/>
      <c r="F1" s="53"/>
      <c r="G1" s="53"/>
      <c r="H1" s="18"/>
      <c r="I1" s="38"/>
      <c r="J1" s="18"/>
      <c r="K1" s="18"/>
      <c r="L1" s="18"/>
      <c r="M1" s="18"/>
      <c r="N1" s="18"/>
      <c r="O1" s="5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53"/>
      <c r="AC1" s="18"/>
    </row>
    <row r="3" spans="1:29" s="43" customFormat="1" ht="45.75" customHeight="1" x14ac:dyDescent="0.25">
      <c r="A3" s="45" t="s">
        <v>2</v>
      </c>
      <c r="B3" s="45" t="s">
        <v>35</v>
      </c>
      <c r="C3" s="19" t="s">
        <v>48</v>
      </c>
      <c r="D3" s="19" t="s">
        <v>28</v>
      </c>
      <c r="E3" s="19" t="s">
        <v>70</v>
      </c>
      <c r="F3" s="19" t="s">
        <v>57</v>
      </c>
      <c r="G3" s="19" t="s">
        <v>36</v>
      </c>
      <c r="H3" s="20" t="s">
        <v>37</v>
      </c>
      <c r="I3" s="39" t="s">
        <v>38</v>
      </c>
      <c r="J3" s="44" t="s">
        <v>17</v>
      </c>
      <c r="K3" s="45" t="s">
        <v>39</v>
      </c>
      <c r="L3" s="44" t="s">
        <v>40</v>
      </c>
      <c r="M3" s="44" t="s">
        <v>140</v>
      </c>
      <c r="N3" s="19" t="s">
        <v>8</v>
      </c>
      <c r="O3" s="19" t="s">
        <v>15</v>
      </c>
      <c r="P3" s="19" t="s">
        <v>177</v>
      </c>
      <c r="Q3" s="19" t="s">
        <v>178</v>
      </c>
      <c r="R3" s="44" t="s">
        <v>162</v>
      </c>
      <c r="S3" s="44" t="s">
        <v>47</v>
      </c>
      <c r="T3" s="44" t="s">
        <v>59</v>
      </c>
      <c r="U3" s="44" t="s">
        <v>42</v>
      </c>
      <c r="V3" s="44" t="s">
        <v>146</v>
      </c>
      <c r="W3" s="19" t="s">
        <v>13</v>
      </c>
      <c r="X3" s="19" t="s">
        <v>141</v>
      </c>
      <c r="Y3" s="19" t="s">
        <v>32</v>
      </c>
      <c r="Z3" s="21" t="s">
        <v>14</v>
      </c>
      <c r="AA3" s="19" t="s">
        <v>94</v>
      </c>
      <c r="AB3" s="44" t="s">
        <v>117</v>
      </c>
    </row>
    <row r="4" spans="1:29" s="1" customFormat="1" x14ac:dyDescent="0.25">
      <c r="A4" s="22">
        <v>43009</v>
      </c>
      <c r="B4" s="23" t="s">
        <v>43</v>
      </c>
      <c r="C4" s="24"/>
      <c r="D4" s="24"/>
      <c r="E4" s="24"/>
      <c r="F4" s="24"/>
      <c r="G4" s="24"/>
      <c r="H4" s="45"/>
      <c r="I4" s="28"/>
      <c r="J4" s="24">
        <f>'Cash Book Q2'!G41</f>
        <v>8490.0500000000029</v>
      </c>
      <c r="K4" s="4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9" s="36" customFormat="1" x14ac:dyDescent="0.25">
      <c r="A5" s="25" t="s">
        <v>156</v>
      </c>
      <c r="B5" s="26" t="s">
        <v>157</v>
      </c>
      <c r="C5" s="27"/>
      <c r="D5" s="27"/>
      <c r="E5" s="27"/>
      <c r="F5" s="27">
        <v>40</v>
      </c>
      <c r="G5" s="27">
        <f>SUM(C5:F5)</f>
        <v>40</v>
      </c>
      <c r="H5" s="28"/>
      <c r="I5" s="28"/>
      <c r="J5" s="27">
        <f>J4+G5-L5</f>
        <v>8530.0500000000029</v>
      </c>
      <c r="K5" s="28"/>
      <c r="L5" s="27">
        <f t="shared" ref="L5:L26" si="0">SUM(M5:AB5)</f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s="36" customFormat="1" x14ac:dyDescent="0.25">
      <c r="A6" s="25" t="s">
        <v>158</v>
      </c>
      <c r="B6" s="26" t="s">
        <v>159</v>
      </c>
      <c r="C6" s="27"/>
      <c r="D6" s="27"/>
      <c r="E6" s="27"/>
      <c r="F6" s="27"/>
      <c r="G6" s="27">
        <f t="shared" ref="G6:G26" si="1">SUM(C6:F6)</f>
        <v>0</v>
      </c>
      <c r="H6" s="28"/>
      <c r="I6" s="28"/>
      <c r="J6" s="27">
        <f>J5+G6-L6</f>
        <v>8030.0500000000029</v>
      </c>
      <c r="K6" s="28"/>
      <c r="L6" s="27">
        <f t="shared" si="0"/>
        <v>500</v>
      </c>
      <c r="M6" s="27"/>
      <c r="N6" s="27"/>
      <c r="O6" s="27"/>
      <c r="P6" s="27"/>
      <c r="Q6" s="27"/>
      <c r="R6" s="27"/>
      <c r="S6" s="27"/>
      <c r="T6" s="27"/>
      <c r="U6" s="27">
        <v>500</v>
      </c>
      <c r="V6" s="27"/>
      <c r="W6" s="27"/>
      <c r="X6" s="27"/>
      <c r="Y6" s="27"/>
      <c r="Z6" s="27"/>
      <c r="AA6" s="27"/>
      <c r="AB6" s="27"/>
    </row>
    <row r="7" spans="1:29" s="36" customFormat="1" x14ac:dyDescent="0.25">
      <c r="A7" s="25" t="s">
        <v>158</v>
      </c>
      <c r="B7" s="25" t="s">
        <v>105</v>
      </c>
      <c r="C7" s="27"/>
      <c r="D7" s="27"/>
      <c r="E7" s="27"/>
      <c r="F7" s="27"/>
      <c r="G7" s="27">
        <f t="shared" si="1"/>
        <v>0</v>
      </c>
      <c r="H7" s="28"/>
      <c r="I7" s="28"/>
      <c r="J7" s="27">
        <f>J6+G7-L7</f>
        <v>8017.5500000000029</v>
      </c>
      <c r="K7" s="28"/>
      <c r="L7" s="27">
        <f t="shared" si="0"/>
        <v>12.5</v>
      </c>
      <c r="M7" s="27"/>
      <c r="N7" s="27"/>
      <c r="O7" s="27">
        <v>12.5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s="36" customFormat="1" x14ac:dyDescent="0.25">
      <c r="A8" s="25" t="s">
        <v>158</v>
      </c>
      <c r="B8" s="26" t="s">
        <v>105</v>
      </c>
      <c r="C8" s="27"/>
      <c r="D8" s="27"/>
      <c r="E8" s="27"/>
      <c r="F8" s="27"/>
      <c r="G8" s="27">
        <f t="shared" si="1"/>
        <v>0</v>
      </c>
      <c r="H8" s="28"/>
      <c r="I8" s="28"/>
      <c r="J8" s="27">
        <f t="shared" ref="J8:J26" si="2">J7+G8-L8</f>
        <v>8005.0500000000029</v>
      </c>
      <c r="K8" s="28"/>
      <c r="L8" s="27">
        <f t="shared" si="0"/>
        <v>12.5</v>
      </c>
      <c r="M8" s="27"/>
      <c r="N8" s="27"/>
      <c r="O8" s="27">
        <v>12.5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s="41" customFormat="1" x14ac:dyDescent="0.25">
      <c r="A9" s="25" t="s">
        <v>160</v>
      </c>
      <c r="B9" s="29" t="s">
        <v>161</v>
      </c>
      <c r="C9" s="40"/>
      <c r="D9" s="40"/>
      <c r="E9" s="40"/>
      <c r="F9" s="40"/>
      <c r="G9" s="27">
        <f t="shared" si="1"/>
        <v>0</v>
      </c>
      <c r="H9" s="28"/>
      <c r="I9" s="28"/>
      <c r="J9" s="27">
        <f t="shared" si="2"/>
        <v>7632.5500000000029</v>
      </c>
      <c r="K9" s="28"/>
      <c r="L9" s="27">
        <f t="shared" si="0"/>
        <v>372.5</v>
      </c>
      <c r="M9" s="27"/>
      <c r="N9" s="27">
        <v>372.5</v>
      </c>
      <c r="O9" s="2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9" s="36" customFormat="1" x14ac:dyDescent="0.25">
      <c r="A10" s="25" t="s">
        <v>160</v>
      </c>
      <c r="B10" s="29" t="s">
        <v>164</v>
      </c>
      <c r="C10" s="40"/>
      <c r="D10" s="40"/>
      <c r="E10" s="40"/>
      <c r="F10" s="40"/>
      <c r="G10" s="27">
        <f t="shared" si="1"/>
        <v>0</v>
      </c>
      <c r="H10" s="28"/>
      <c r="I10" s="28"/>
      <c r="J10" s="27">
        <f t="shared" si="2"/>
        <v>7533.5500000000029</v>
      </c>
      <c r="K10" s="28"/>
      <c r="L10" s="27">
        <f t="shared" si="0"/>
        <v>99</v>
      </c>
      <c r="M10" s="27"/>
      <c r="N10" s="27"/>
      <c r="O10" s="27"/>
      <c r="P10" s="27"/>
      <c r="Q10" s="27"/>
      <c r="R10" s="27">
        <v>99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s="36" customFormat="1" x14ac:dyDescent="0.25">
      <c r="A11" s="25" t="s">
        <v>160</v>
      </c>
      <c r="B11" s="29" t="s">
        <v>163</v>
      </c>
      <c r="C11" s="40"/>
      <c r="D11" s="40"/>
      <c r="E11" s="40"/>
      <c r="F11" s="40"/>
      <c r="G11" s="27">
        <f t="shared" si="1"/>
        <v>0</v>
      </c>
      <c r="H11" s="28"/>
      <c r="I11" s="28"/>
      <c r="J11" s="27">
        <f t="shared" si="2"/>
        <v>7378.930000000003</v>
      </c>
      <c r="K11" s="28"/>
      <c r="L11" s="27">
        <f t="shared" si="0"/>
        <v>154.62</v>
      </c>
      <c r="M11" s="27"/>
      <c r="N11" s="27"/>
      <c r="O11" s="27"/>
      <c r="P11" s="27"/>
      <c r="Q11" s="27"/>
      <c r="R11" s="27">
        <v>154.62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s="36" customFormat="1" x14ac:dyDescent="0.25">
      <c r="A12" s="25" t="s">
        <v>166</v>
      </c>
      <c r="B12" s="29" t="s">
        <v>165</v>
      </c>
      <c r="C12" s="40"/>
      <c r="D12" s="40"/>
      <c r="E12" s="40"/>
      <c r="F12" s="40">
        <v>40</v>
      </c>
      <c r="G12" s="27">
        <f t="shared" si="1"/>
        <v>40</v>
      </c>
      <c r="H12" s="28"/>
      <c r="I12" s="28"/>
      <c r="J12" s="27">
        <f t="shared" si="2"/>
        <v>7418.930000000003</v>
      </c>
      <c r="K12" s="28"/>
      <c r="L12" s="27">
        <f t="shared" si="0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s="36" customFormat="1" x14ac:dyDescent="0.25">
      <c r="A13" s="25" t="s">
        <v>166</v>
      </c>
      <c r="B13" s="29" t="s">
        <v>167</v>
      </c>
      <c r="C13" s="40"/>
      <c r="D13" s="40"/>
      <c r="E13" s="40"/>
      <c r="F13" s="40">
        <v>80</v>
      </c>
      <c r="G13" s="27">
        <f t="shared" si="1"/>
        <v>80</v>
      </c>
      <c r="H13" s="28"/>
      <c r="I13" s="28"/>
      <c r="J13" s="27">
        <f t="shared" si="2"/>
        <v>7498.930000000003</v>
      </c>
      <c r="K13" s="28"/>
      <c r="L13" s="27">
        <f t="shared" si="0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s="36" customFormat="1" x14ac:dyDescent="0.25">
      <c r="A14" s="25" t="s">
        <v>166</v>
      </c>
      <c r="B14" s="29" t="s">
        <v>168</v>
      </c>
      <c r="C14" s="40"/>
      <c r="D14" s="40"/>
      <c r="E14" s="40"/>
      <c r="F14" s="40">
        <v>40</v>
      </c>
      <c r="G14" s="27">
        <f t="shared" si="1"/>
        <v>40</v>
      </c>
      <c r="H14" s="28"/>
      <c r="I14" s="28"/>
      <c r="J14" s="27">
        <f t="shared" si="2"/>
        <v>7538.930000000003</v>
      </c>
      <c r="K14" s="28"/>
      <c r="L14" s="27">
        <f t="shared" si="0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s="36" customFormat="1" x14ac:dyDescent="0.25">
      <c r="A15" s="25" t="s">
        <v>169</v>
      </c>
      <c r="B15" s="29" t="s">
        <v>170</v>
      </c>
      <c r="C15" s="40"/>
      <c r="D15" s="40"/>
      <c r="E15" s="40"/>
      <c r="F15" s="40">
        <v>240</v>
      </c>
      <c r="G15" s="27">
        <f t="shared" si="1"/>
        <v>240</v>
      </c>
      <c r="H15" s="28"/>
      <c r="I15" s="28"/>
      <c r="J15" s="27">
        <f t="shared" si="2"/>
        <v>7778.930000000003</v>
      </c>
      <c r="K15" s="28"/>
      <c r="L15" s="27">
        <f t="shared" si="0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x14ac:dyDescent="0.25">
      <c r="A16" s="25" t="s">
        <v>171</v>
      </c>
      <c r="B16" s="29" t="s">
        <v>172</v>
      </c>
      <c r="C16" s="40"/>
      <c r="D16" s="40"/>
      <c r="E16" s="40"/>
      <c r="F16" s="40">
        <v>360</v>
      </c>
      <c r="G16" s="27">
        <f t="shared" si="1"/>
        <v>360</v>
      </c>
      <c r="H16" s="46"/>
      <c r="I16" s="28"/>
      <c r="J16" s="27">
        <f t="shared" si="2"/>
        <v>8138.930000000003</v>
      </c>
      <c r="K16" s="35"/>
      <c r="L16" s="27">
        <f t="shared" si="0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x14ac:dyDescent="0.25">
      <c r="A17" s="25" t="s">
        <v>171</v>
      </c>
      <c r="B17" s="29" t="s">
        <v>172</v>
      </c>
      <c r="C17" s="40"/>
      <c r="D17" s="40"/>
      <c r="E17" s="40"/>
      <c r="F17" s="40">
        <v>160</v>
      </c>
      <c r="G17" s="27">
        <f t="shared" si="1"/>
        <v>160</v>
      </c>
      <c r="H17" s="46"/>
      <c r="I17" s="28"/>
      <c r="J17" s="27">
        <f t="shared" si="2"/>
        <v>8298.9300000000039</v>
      </c>
      <c r="K17" s="46"/>
      <c r="L17" s="27">
        <f t="shared" si="0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25">
      <c r="A18" s="26" t="s">
        <v>173</v>
      </c>
      <c r="B18" s="3" t="s">
        <v>174</v>
      </c>
      <c r="C18" s="12"/>
      <c r="D18" s="12"/>
      <c r="E18" s="12"/>
      <c r="F18" s="12">
        <v>40</v>
      </c>
      <c r="G18" s="27">
        <f t="shared" si="1"/>
        <v>40</v>
      </c>
      <c r="H18" s="46"/>
      <c r="I18" s="28"/>
      <c r="J18" s="27">
        <f t="shared" si="2"/>
        <v>8338.9300000000039</v>
      </c>
      <c r="K18" s="46"/>
      <c r="L18" s="27">
        <f t="shared" si="0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51" customFormat="1" x14ac:dyDescent="0.25">
      <c r="A19" s="50" t="s">
        <v>175</v>
      </c>
      <c r="B19" s="50" t="s">
        <v>105</v>
      </c>
      <c r="C19" s="12"/>
      <c r="D19" s="12"/>
      <c r="E19" s="12"/>
      <c r="F19" s="12"/>
      <c r="G19" s="27">
        <f t="shared" si="1"/>
        <v>0</v>
      </c>
      <c r="H19" s="50"/>
      <c r="I19" s="50"/>
      <c r="J19" s="27">
        <f t="shared" si="2"/>
        <v>8326.4300000000039</v>
      </c>
      <c r="K19" s="50"/>
      <c r="L19" s="27">
        <f t="shared" si="0"/>
        <v>12.5</v>
      </c>
      <c r="M19" s="50"/>
      <c r="N19" s="50"/>
      <c r="O19" s="12">
        <v>12.5</v>
      </c>
      <c r="P19" s="12"/>
      <c r="Q19" s="12"/>
      <c r="R19" s="12"/>
      <c r="S19" s="50"/>
      <c r="T19" s="50"/>
      <c r="U19" s="50"/>
      <c r="V19" s="50"/>
      <c r="W19" s="50"/>
      <c r="X19" s="50"/>
      <c r="Y19" s="50"/>
      <c r="Z19" s="50"/>
      <c r="AA19" s="50"/>
      <c r="AB19" s="12"/>
    </row>
    <row r="20" spans="1:28" x14ac:dyDescent="0.25">
      <c r="A20" s="3" t="s">
        <v>175</v>
      </c>
      <c r="B20" s="3" t="s">
        <v>105</v>
      </c>
      <c r="C20" s="12"/>
      <c r="D20" s="12"/>
      <c r="E20" s="12"/>
      <c r="F20" s="12"/>
      <c r="G20" s="27">
        <f t="shared" si="1"/>
        <v>0</v>
      </c>
      <c r="H20" s="46"/>
      <c r="I20" s="28"/>
      <c r="J20" s="27">
        <f t="shared" si="2"/>
        <v>8313.9300000000039</v>
      </c>
      <c r="K20" s="46"/>
      <c r="L20" s="27">
        <f t="shared" si="0"/>
        <v>12.5</v>
      </c>
      <c r="M20" s="12"/>
      <c r="N20" s="12"/>
      <c r="O20" s="12">
        <v>12.5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25">
      <c r="A21" s="3" t="s">
        <v>176</v>
      </c>
      <c r="B21" s="3" t="s">
        <v>172</v>
      </c>
      <c r="C21" s="12"/>
      <c r="D21" s="12"/>
      <c r="E21" s="12"/>
      <c r="F21" s="12">
        <v>280</v>
      </c>
      <c r="G21" s="27">
        <f t="shared" si="1"/>
        <v>280</v>
      </c>
      <c r="H21" s="46"/>
      <c r="I21" s="28"/>
      <c r="J21" s="27">
        <f t="shared" si="2"/>
        <v>8593.9300000000039</v>
      </c>
      <c r="K21" s="46"/>
      <c r="L21" s="27">
        <f t="shared" si="0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51" customFormat="1" x14ac:dyDescent="0.25">
      <c r="A22" s="50" t="s">
        <v>179</v>
      </c>
      <c r="B22" s="50" t="s">
        <v>180</v>
      </c>
      <c r="C22" s="32"/>
      <c r="D22" s="32"/>
      <c r="E22" s="32"/>
      <c r="F22" s="32"/>
      <c r="G22" s="27">
        <f t="shared" si="1"/>
        <v>0</v>
      </c>
      <c r="H22" s="54"/>
      <c r="I22" s="28"/>
      <c r="J22" s="27">
        <f t="shared" si="2"/>
        <v>8563.9300000000039</v>
      </c>
      <c r="K22" s="54"/>
      <c r="L22" s="27">
        <f t="shared" si="0"/>
        <v>30</v>
      </c>
      <c r="M22" s="32"/>
      <c r="N22" s="32"/>
      <c r="O22" s="32"/>
      <c r="P22" s="32"/>
      <c r="Q22" s="32">
        <v>30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" t="s">
        <v>181</v>
      </c>
      <c r="B23" s="3" t="s">
        <v>89</v>
      </c>
      <c r="C23" s="12"/>
      <c r="D23" s="12"/>
      <c r="E23" s="12"/>
      <c r="F23" s="12"/>
      <c r="G23" s="27">
        <f t="shared" si="1"/>
        <v>0</v>
      </c>
      <c r="H23" s="46"/>
      <c r="I23" s="28"/>
      <c r="J23" s="27">
        <f t="shared" si="2"/>
        <v>8406.7300000000032</v>
      </c>
      <c r="K23" s="46"/>
      <c r="L23" s="27">
        <f t="shared" si="0"/>
        <v>157.19999999999999</v>
      </c>
      <c r="M23" s="12"/>
      <c r="N23" s="12"/>
      <c r="O23" s="12"/>
      <c r="P23" s="12"/>
      <c r="Q23" s="12">
        <v>90</v>
      </c>
      <c r="R23" s="12"/>
      <c r="S23" s="12"/>
      <c r="T23" s="12"/>
      <c r="U23" s="12"/>
      <c r="V23" s="12"/>
      <c r="W23" s="12"/>
      <c r="X23" s="12">
        <v>67.2</v>
      </c>
      <c r="Y23" s="12"/>
      <c r="Z23" s="12"/>
      <c r="AA23" s="12"/>
      <c r="AB23" s="12"/>
    </row>
    <row r="24" spans="1:28" x14ac:dyDescent="0.25">
      <c r="A24" s="3" t="s">
        <v>182</v>
      </c>
      <c r="B24" s="3" t="s">
        <v>105</v>
      </c>
      <c r="C24" s="12"/>
      <c r="D24" s="12"/>
      <c r="E24" s="12"/>
      <c r="F24" s="12"/>
      <c r="G24" s="27">
        <f t="shared" si="1"/>
        <v>0</v>
      </c>
      <c r="H24" s="46"/>
      <c r="I24" s="28"/>
      <c r="J24" s="27">
        <f t="shared" si="2"/>
        <v>8394.2300000000032</v>
      </c>
      <c r="K24" s="46"/>
      <c r="L24" s="27">
        <f t="shared" si="0"/>
        <v>12.5</v>
      </c>
      <c r="M24" s="12"/>
      <c r="N24" s="12"/>
      <c r="O24" s="12">
        <v>12.5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25">
      <c r="A25" s="3" t="s">
        <v>182</v>
      </c>
      <c r="B25" s="52" t="s">
        <v>105</v>
      </c>
      <c r="C25" s="12"/>
      <c r="D25" s="12"/>
      <c r="E25" s="12"/>
      <c r="F25" s="12"/>
      <c r="G25" s="27">
        <f t="shared" si="1"/>
        <v>0</v>
      </c>
      <c r="H25" s="46"/>
      <c r="I25" s="28"/>
      <c r="J25" s="27">
        <f t="shared" si="2"/>
        <v>8381.7300000000032</v>
      </c>
      <c r="K25" s="46"/>
      <c r="L25" s="27">
        <f t="shared" si="0"/>
        <v>12.5</v>
      </c>
      <c r="M25" s="12"/>
      <c r="N25" s="12"/>
      <c r="O25" s="12">
        <v>12.5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25">
      <c r="A26" s="3" t="s">
        <v>182</v>
      </c>
      <c r="B26" s="3" t="s">
        <v>183</v>
      </c>
      <c r="C26" s="12"/>
      <c r="D26" s="12"/>
      <c r="E26" s="12"/>
      <c r="F26" s="12"/>
      <c r="G26" s="27">
        <f t="shared" si="1"/>
        <v>0</v>
      </c>
      <c r="H26" s="46"/>
      <c r="I26" s="28"/>
      <c r="J26" s="27">
        <f t="shared" si="2"/>
        <v>8225.7300000000032</v>
      </c>
      <c r="K26" s="46"/>
      <c r="L26" s="27">
        <f t="shared" si="0"/>
        <v>156</v>
      </c>
      <c r="M26" s="12"/>
      <c r="N26" s="12"/>
      <c r="O26" s="12"/>
      <c r="P26" s="12"/>
      <c r="Q26" s="12">
        <v>156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25">
      <c r="A27" s="3"/>
      <c r="B27" s="3"/>
      <c r="C27" s="12"/>
      <c r="D27" s="12"/>
      <c r="E27" s="12"/>
      <c r="F27" s="12"/>
      <c r="G27" s="12"/>
      <c r="H27" s="46"/>
      <c r="I27" s="28"/>
      <c r="J27" s="12"/>
      <c r="K27" s="4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25">
      <c r="B28" s="47" t="s">
        <v>45</v>
      </c>
      <c r="C28" s="48">
        <f>SUM(C4:C27)</f>
        <v>0</v>
      </c>
      <c r="D28" s="48">
        <f>SUM(D4:D27)</f>
        <v>0</v>
      </c>
      <c r="E28" s="48">
        <f>SUM(E4:E27)</f>
        <v>0</v>
      </c>
      <c r="F28" s="48">
        <f>SUM(F4:F27)</f>
        <v>1280</v>
      </c>
      <c r="G28" s="48">
        <f>SUM(G4:G27)</f>
        <v>1280</v>
      </c>
      <c r="H28" s="48"/>
      <c r="I28" s="49"/>
      <c r="J28" s="48"/>
      <c r="K28" s="48"/>
      <c r="L28" s="48">
        <f t="shared" ref="L28:AB28" si="3">SUM(L4:L27)</f>
        <v>1544.32</v>
      </c>
      <c r="M28" s="48">
        <f t="shared" si="3"/>
        <v>0</v>
      </c>
      <c r="N28" s="48">
        <f t="shared" si="3"/>
        <v>372.5</v>
      </c>
      <c r="O28" s="48">
        <f t="shared" si="3"/>
        <v>75</v>
      </c>
      <c r="P28" s="48">
        <f t="shared" si="3"/>
        <v>0</v>
      </c>
      <c r="Q28" s="48">
        <f t="shared" si="3"/>
        <v>276</v>
      </c>
      <c r="R28" s="48">
        <f t="shared" si="3"/>
        <v>253.62</v>
      </c>
      <c r="S28" s="48">
        <f t="shared" si="3"/>
        <v>0</v>
      </c>
      <c r="T28" s="48">
        <f t="shared" si="3"/>
        <v>0</v>
      </c>
      <c r="U28" s="48">
        <f t="shared" si="3"/>
        <v>500</v>
      </c>
      <c r="V28" s="48">
        <f t="shared" si="3"/>
        <v>0</v>
      </c>
      <c r="W28" s="48">
        <f t="shared" si="3"/>
        <v>0</v>
      </c>
      <c r="X28" s="48">
        <f t="shared" si="3"/>
        <v>67.2</v>
      </c>
      <c r="Y28" s="48">
        <f t="shared" si="3"/>
        <v>0</v>
      </c>
      <c r="Z28" s="48">
        <f t="shared" si="3"/>
        <v>0</v>
      </c>
      <c r="AA28" s="48">
        <f t="shared" si="3"/>
        <v>0</v>
      </c>
      <c r="AB28" s="48">
        <f t="shared" si="3"/>
        <v>0</v>
      </c>
    </row>
    <row r="29" spans="1:28" ht="15.75" thickBot="1" x14ac:dyDescent="0.3">
      <c r="B29" s="1" t="s">
        <v>46</v>
      </c>
      <c r="C29" s="34"/>
      <c r="D29" s="34"/>
      <c r="E29" s="34"/>
      <c r="F29" s="34"/>
      <c r="G29" s="37">
        <f>J4+G28-L28</f>
        <v>8225.7300000000032</v>
      </c>
      <c r="J29" s="34"/>
      <c r="K29" s="43"/>
      <c r="L29" s="34">
        <f>SUM(M28:AB28)</f>
        <v>1544.32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8" ht="15.75" thickTop="1" x14ac:dyDescent="0.25"/>
  </sheetData>
  <printOptions horizontalCentered="1" verticalCentered="1"/>
  <pageMargins left="0" right="0" top="0.39370078740157483" bottom="0" header="0" footer="0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opLeftCell="G7" workbookViewId="0">
      <selection activeCell="L42" sqref="L42"/>
    </sheetView>
  </sheetViews>
  <sheetFormatPr defaultRowHeight="15" x14ac:dyDescent="0.25"/>
  <cols>
    <col min="1" max="1" width="10.7109375" bestFit="1" customWidth="1"/>
    <col min="2" max="2" width="38.5703125" bestFit="1" customWidth="1"/>
    <col min="3" max="3" width="13.7109375" style="2" customWidth="1"/>
    <col min="4" max="6" width="12.140625" style="2" customWidth="1"/>
    <col min="7" max="7" width="10.5703125" style="2" bestFit="1" customWidth="1"/>
    <col min="8" max="8" width="10.7109375" style="33" customWidth="1"/>
    <col min="9" max="9" width="5.7109375" style="42" customWidth="1"/>
    <col min="10" max="10" width="11.5703125" style="2" bestFit="1" customWidth="1"/>
    <col min="11" max="11" width="9.140625" style="33"/>
    <col min="12" max="12" width="10.5703125" style="2" bestFit="1" customWidth="1"/>
    <col min="13" max="13" width="13.28515625" style="2" bestFit="1" customWidth="1"/>
    <col min="14" max="15" width="11" style="2" customWidth="1"/>
    <col min="16" max="16" width="9.5703125" style="2" bestFit="1" customWidth="1"/>
    <col min="17" max="19" width="9.140625" style="2"/>
    <col min="20" max="20" width="14.42578125" style="2" bestFit="1" customWidth="1"/>
    <col min="21" max="21" width="9.140625" style="2"/>
    <col min="22" max="22" width="11.28515625" style="2" customWidth="1"/>
    <col min="23" max="23" width="9.140625" style="2"/>
    <col min="24" max="24" width="9.140625" style="2" customWidth="1"/>
    <col min="25" max="25" width="10.5703125" style="2" bestFit="1" customWidth="1"/>
    <col min="26" max="26" width="9.5703125" style="2" bestFit="1" customWidth="1"/>
  </cols>
  <sheetData>
    <row r="1" spans="1:27" x14ac:dyDescent="0.25">
      <c r="A1" s="18" t="s">
        <v>155</v>
      </c>
      <c r="B1" s="18"/>
      <c r="C1" s="53"/>
      <c r="D1" s="53"/>
      <c r="E1" s="53"/>
      <c r="F1" s="53"/>
      <c r="G1" s="53"/>
      <c r="H1" s="18"/>
      <c r="I1" s="3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53"/>
      <c r="AA1" s="18"/>
    </row>
    <row r="3" spans="1:27" s="11" customFormat="1" ht="45.75" customHeight="1" x14ac:dyDescent="0.25">
      <c r="A3" s="7" t="s">
        <v>2</v>
      </c>
      <c r="B3" s="7" t="s">
        <v>35</v>
      </c>
      <c r="C3" s="19" t="s">
        <v>48</v>
      </c>
      <c r="D3" s="19" t="s">
        <v>28</v>
      </c>
      <c r="E3" s="19" t="s">
        <v>70</v>
      </c>
      <c r="F3" s="19" t="s">
        <v>57</v>
      </c>
      <c r="G3" s="19" t="s">
        <v>36</v>
      </c>
      <c r="H3" s="20" t="s">
        <v>37</v>
      </c>
      <c r="I3" s="39" t="s">
        <v>38</v>
      </c>
      <c r="J3" s="8" t="s">
        <v>17</v>
      </c>
      <c r="K3" s="7" t="s">
        <v>39</v>
      </c>
      <c r="L3" s="8" t="s">
        <v>40</v>
      </c>
      <c r="M3" s="8" t="s">
        <v>140</v>
      </c>
      <c r="N3" s="19" t="s">
        <v>8</v>
      </c>
      <c r="O3" s="19" t="s">
        <v>15</v>
      </c>
      <c r="P3" s="8" t="s">
        <v>41</v>
      </c>
      <c r="Q3" s="8" t="s">
        <v>47</v>
      </c>
      <c r="R3" s="8" t="s">
        <v>59</v>
      </c>
      <c r="S3" s="8" t="s">
        <v>42</v>
      </c>
      <c r="T3" s="44" t="s">
        <v>146</v>
      </c>
      <c r="U3" s="19" t="s">
        <v>13</v>
      </c>
      <c r="V3" s="19" t="s">
        <v>141</v>
      </c>
      <c r="W3" s="19" t="s">
        <v>32</v>
      </c>
      <c r="X3" s="21" t="s">
        <v>14</v>
      </c>
      <c r="Y3" s="19" t="s">
        <v>94</v>
      </c>
      <c r="Z3" s="44" t="s">
        <v>117</v>
      </c>
    </row>
    <row r="4" spans="1:27" s="1" customFormat="1" x14ac:dyDescent="0.25">
      <c r="A4" s="22">
        <v>42917</v>
      </c>
      <c r="B4" s="23" t="s">
        <v>43</v>
      </c>
      <c r="C4" s="24"/>
      <c r="D4" s="24"/>
      <c r="E4" s="24"/>
      <c r="F4" s="24"/>
      <c r="G4" s="24"/>
      <c r="H4" s="7"/>
      <c r="I4" s="28"/>
      <c r="J4" s="24">
        <f>'Cash Book Q1'!G39</f>
        <v>18165.980000000003</v>
      </c>
      <c r="K4" s="7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s="36" customFormat="1" x14ac:dyDescent="0.25">
      <c r="A5" s="25" t="s">
        <v>104</v>
      </c>
      <c r="B5" s="26" t="s">
        <v>106</v>
      </c>
      <c r="C5" s="27"/>
      <c r="D5" s="27"/>
      <c r="E5" s="27"/>
      <c r="F5" s="27"/>
      <c r="G5" s="27">
        <f>SUM(C5:F5)</f>
        <v>0</v>
      </c>
      <c r="H5" s="28"/>
      <c r="I5" s="28"/>
      <c r="J5" s="27">
        <f>J4+G5-L5</f>
        <v>18045.980000000003</v>
      </c>
      <c r="K5" s="28"/>
      <c r="L5" s="27">
        <f t="shared" ref="L5:L38" si="0">SUM(M5:Z5)</f>
        <v>120</v>
      </c>
      <c r="M5" s="27"/>
      <c r="N5" s="27"/>
      <c r="O5" s="27"/>
      <c r="P5" s="27">
        <v>120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7" s="36" customFormat="1" x14ac:dyDescent="0.25">
      <c r="A6" s="25" t="s">
        <v>107</v>
      </c>
      <c r="B6" s="26" t="s">
        <v>105</v>
      </c>
      <c r="C6" s="27"/>
      <c r="D6" s="27"/>
      <c r="E6" s="27"/>
      <c r="F6" s="27"/>
      <c r="G6" s="27">
        <f t="shared" ref="G6:G38" si="1">SUM(C6:F6)</f>
        <v>0</v>
      </c>
      <c r="H6" s="28"/>
      <c r="I6" s="28"/>
      <c r="J6" s="27">
        <f>J5+G6-L6</f>
        <v>18033.480000000003</v>
      </c>
      <c r="K6" s="28"/>
      <c r="L6" s="27">
        <f t="shared" si="0"/>
        <v>12.5</v>
      </c>
      <c r="M6" s="27"/>
      <c r="N6" s="27"/>
      <c r="O6" s="27">
        <v>12.5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s="36" customFormat="1" x14ac:dyDescent="0.25">
      <c r="A7" s="25" t="s">
        <v>107</v>
      </c>
      <c r="B7" s="25" t="s">
        <v>105</v>
      </c>
      <c r="C7" s="27"/>
      <c r="D7" s="27"/>
      <c r="E7" s="27"/>
      <c r="F7" s="27"/>
      <c r="G7" s="27">
        <f t="shared" si="1"/>
        <v>0</v>
      </c>
      <c r="H7" s="28"/>
      <c r="I7" s="28"/>
      <c r="J7" s="27">
        <f>J6+G7-L7</f>
        <v>18020.980000000003</v>
      </c>
      <c r="K7" s="28"/>
      <c r="L7" s="27">
        <f t="shared" si="0"/>
        <v>12.5</v>
      </c>
      <c r="M7" s="27"/>
      <c r="N7" s="27"/>
      <c r="O7" s="27">
        <v>12.5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7" s="36" customFormat="1" x14ac:dyDescent="0.25">
      <c r="A8" s="25" t="s">
        <v>108</v>
      </c>
      <c r="B8" s="26" t="s">
        <v>109</v>
      </c>
      <c r="C8" s="27"/>
      <c r="D8" s="27"/>
      <c r="E8" s="27"/>
      <c r="F8" s="27"/>
      <c r="G8" s="27">
        <f t="shared" si="1"/>
        <v>0</v>
      </c>
      <c r="H8" s="28"/>
      <c r="I8" s="28"/>
      <c r="J8" s="27">
        <f t="shared" ref="J8:J38" si="2">J7+G8-L8</f>
        <v>17990.980000000003</v>
      </c>
      <c r="K8" s="28"/>
      <c r="L8" s="27">
        <f t="shared" si="0"/>
        <v>30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30</v>
      </c>
      <c r="X8" s="27"/>
      <c r="Y8" s="27"/>
      <c r="Z8" s="27"/>
    </row>
    <row r="9" spans="1:27" s="41" customFormat="1" x14ac:dyDescent="0.25">
      <c r="A9" s="25" t="s">
        <v>110</v>
      </c>
      <c r="B9" s="29" t="s">
        <v>111</v>
      </c>
      <c r="C9" s="40"/>
      <c r="D9" s="40"/>
      <c r="E9" s="40"/>
      <c r="F9" s="40"/>
      <c r="G9" s="27">
        <f t="shared" si="1"/>
        <v>0</v>
      </c>
      <c r="H9" s="28"/>
      <c r="I9" s="28"/>
      <c r="J9" s="27">
        <f t="shared" si="2"/>
        <v>17845.480000000003</v>
      </c>
      <c r="K9" s="28"/>
      <c r="L9" s="27">
        <f t="shared" si="0"/>
        <v>145.5</v>
      </c>
      <c r="M9" s="27"/>
      <c r="N9" s="27">
        <v>145.5</v>
      </c>
      <c r="O9" s="2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7" s="36" customFormat="1" x14ac:dyDescent="0.25">
      <c r="A10" s="25" t="s">
        <v>112</v>
      </c>
      <c r="B10" s="29" t="s">
        <v>113</v>
      </c>
      <c r="C10" s="40"/>
      <c r="D10" s="40"/>
      <c r="E10" s="40"/>
      <c r="F10" s="40"/>
      <c r="G10" s="27">
        <f t="shared" si="1"/>
        <v>0</v>
      </c>
      <c r="H10" s="28"/>
      <c r="I10" s="28"/>
      <c r="J10" s="27">
        <f t="shared" si="2"/>
        <v>17725.480000000003</v>
      </c>
      <c r="K10" s="28"/>
      <c r="L10" s="27">
        <f t="shared" si="0"/>
        <v>120</v>
      </c>
      <c r="M10" s="27"/>
      <c r="N10" s="27"/>
      <c r="O10" s="27"/>
      <c r="P10" s="27">
        <v>120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7" s="36" customFormat="1" x14ac:dyDescent="0.25">
      <c r="A11" s="25" t="s">
        <v>112</v>
      </c>
      <c r="B11" s="29" t="s">
        <v>114</v>
      </c>
      <c r="C11" s="40"/>
      <c r="D11" s="40"/>
      <c r="E11" s="40"/>
      <c r="F11" s="40"/>
      <c r="G11" s="27">
        <f t="shared" si="1"/>
        <v>0</v>
      </c>
      <c r="H11" s="28"/>
      <c r="I11" s="28"/>
      <c r="J11" s="27">
        <f t="shared" si="2"/>
        <v>17659.460000000003</v>
      </c>
      <c r="K11" s="28"/>
      <c r="L11" s="27">
        <f t="shared" si="0"/>
        <v>66.02</v>
      </c>
      <c r="M11" s="27"/>
      <c r="N11" s="27">
        <v>66.02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7" s="36" customFormat="1" x14ac:dyDescent="0.25">
      <c r="A12" s="25" t="s">
        <v>115</v>
      </c>
      <c r="B12" s="29" t="s">
        <v>116</v>
      </c>
      <c r="C12" s="40"/>
      <c r="D12" s="40"/>
      <c r="E12" s="40"/>
      <c r="F12" s="40"/>
      <c r="G12" s="27">
        <f t="shared" si="1"/>
        <v>0</v>
      </c>
      <c r="H12" s="28"/>
      <c r="I12" s="28"/>
      <c r="J12" s="27">
        <f t="shared" si="2"/>
        <v>9622.4600000000028</v>
      </c>
      <c r="K12" s="28"/>
      <c r="L12" s="27">
        <f t="shared" si="0"/>
        <v>8037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>
        <v>8037</v>
      </c>
    </row>
    <row r="13" spans="1:27" s="36" customFormat="1" x14ac:dyDescent="0.25">
      <c r="A13" s="25" t="s">
        <v>118</v>
      </c>
      <c r="B13" s="29" t="s">
        <v>105</v>
      </c>
      <c r="C13" s="40"/>
      <c r="D13" s="40"/>
      <c r="E13" s="40"/>
      <c r="F13" s="40"/>
      <c r="G13" s="27">
        <f t="shared" si="1"/>
        <v>0</v>
      </c>
      <c r="H13" s="28"/>
      <c r="I13" s="28"/>
      <c r="J13" s="27">
        <f t="shared" si="2"/>
        <v>9609.9600000000028</v>
      </c>
      <c r="K13" s="28"/>
      <c r="L13" s="27">
        <f t="shared" si="0"/>
        <v>12.5</v>
      </c>
      <c r="M13" s="27"/>
      <c r="N13" s="27"/>
      <c r="O13" s="27">
        <v>12.5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7" s="36" customFormat="1" x14ac:dyDescent="0.25">
      <c r="A14" s="25" t="s">
        <v>118</v>
      </c>
      <c r="B14" s="29" t="s">
        <v>105</v>
      </c>
      <c r="C14" s="40"/>
      <c r="D14" s="40"/>
      <c r="E14" s="40"/>
      <c r="F14" s="40"/>
      <c r="G14" s="27">
        <f t="shared" si="1"/>
        <v>0</v>
      </c>
      <c r="H14" s="28"/>
      <c r="I14" s="28"/>
      <c r="J14" s="27">
        <f t="shared" si="2"/>
        <v>9597.4600000000028</v>
      </c>
      <c r="K14" s="28"/>
      <c r="L14" s="27">
        <f t="shared" si="0"/>
        <v>12.5</v>
      </c>
      <c r="M14" s="27"/>
      <c r="N14" s="27"/>
      <c r="O14" s="27">
        <v>12.5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7" s="36" customFormat="1" x14ac:dyDescent="0.25">
      <c r="A15" s="25" t="s">
        <v>119</v>
      </c>
      <c r="B15" s="29" t="s">
        <v>120</v>
      </c>
      <c r="C15" s="40"/>
      <c r="D15" s="40"/>
      <c r="E15" s="40"/>
      <c r="F15" s="40"/>
      <c r="G15" s="27">
        <f t="shared" si="1"/>
        <v>0</v>
      </c>
      <c r="H15" s="28"/>
      <c r="I15" s="28"/>
      <c r="J15" s="27">
        <f t="shared" si="2"/>
        <v>9447.4600000000028</v>
      </c>
      <c r="K15" s="28"/>
      <c r="L15" s="27">
        <f t="shared" si="0"/>
        <v>150</v>
      </c>
      <c r="M15" s="27"/>
      <c r="N15" s="27"/>
      <c r="O15" s="27"/>
      <c r="P15" s="27">
        <v>150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7" x14ac:dyDescent="0.25">
      <c r="A16" s="25" t="s">
        <v>119</v>
      </c>
      <c r="B16" s="29" t="s">
        <v>121</v>
      </c>
      <c r="C16" s="40"/>
      <c r="D16" s="40"/>
      <c r="E16" s="40"/>
      <c r="F16" s="40"/>
      <c r="G16" s="27">
        <f t="shared" si="1"/>
        <v>0</v>
      </c>
      <c r="H16" s="31"/>
      <c r="I16" s="28"/>
      <c r="J16" s="27">
        <f t="shared" si="2"/>
        <v>9297.4600000000028</v>
      </c>
      <c r="K16" s="35"/>
      <c r="L16" s="27">
        <f t="shared" si="0"/>
        <v>150</v>
      </c>
      <c r="M16" s="12"/>
      <c r="N16" s="12"/>
      <c r="O16" s="12"/>
      <c r="P16" s="12">
        <v>150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25" t="s">
        <v>122</v>
      </c>
      <c r="B17" s="29" t="s">
        <v>123</v>
      </c>
      <c r="C17" s="40"/>
      <c r="D17" s="40"/>
      <c r="E17" s="40"/>
      <c r="F17" s="40"/>
      <c r="G17" s="27">
        <f t="shared" si="1"/>
        <v>0</v>
      </c>
      <c r="H17" s="31"/>
      <c r="I17" s="28"/>
      <c r="J17" s="27">
        <f t="shared" si="2"/>
        <v>9097.4600000000028</v>
      </c>
      <c r="K17" s="31"/>
      <c r="L17" s="27">
        <f t="shared" si="0"/>
        <v>200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200</v>
      </c>
      <c r="Z17" s="12"/>
    </row>
    <row r="18" spans="1:26" x14ac:dyDescent="0.25">
      <c r="A18" s="26" t="s">
        <v>122</v>
      </c>
      <c r="B18" s="3" t="s">
        <v>124</v>
      </c>
      <c r="C18" s="12"/>
      <c r="D18" s="12"/>
      <c r="E18" s="12"/>
      <c r="F18" s="12"/>
      <c r="G18" s="27">
        <f t="shared" si="1"/>
        <v>0</v>
      </c>
      <c r="H18" s="31"/>
      <c r="I18" s="28"/>
      <c r="J18" s="27">
        <f t="shared" si="2"/>
        <v>8905.4600000000028</v>
      </c>
      <c r="K18" s="31"/>
      <c r="L18" s="27">
        <f t="shared" si="0"/>
        <v>192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v>192</v>
      </c>
      <c r="Z18" s="12"/>
    </row>
    <row r="19" spans="1:26" s="51" customFormat="1" x14ac:dyDescent="0.25">
      <c r="A19" s="50" t="s">
        <v>125</v>
      </c>
      <c r="B19" s="50" t="s">
        <v>126</v>
      </c>
      <c r="C19" s="12"/>
      <c r="D19" s="12"/>
      <c r="E19" s="12"/>
      <c r="F19" s="12"/>
      <c r="G19" s="27">
        <f t="shared" si="1"/>
        <v>0</v>
      </c>
      <c r="H19" s="50"/>
      <c r="I19" s="50"/>
      <c r="J19" s="27">
        <f t="shared" si="2"/>
        <v>8815.4600000000028</v>
      </c>
      <c r="K19" s="50"/>
      <c r="L19" s="27">
        <f t="shared" si="0"/>
        <v>90</v>
      </c>
      <c r="M19" s="50"/>
      <c r="N19" s="50"/>
      <c r="O19" s="50"/>
      <c r="P19" s="12">
        <v>90</v>
      </c>
      <c r="Q19" s="50"/>
      <c r="R19" s="50"/>
      <c r="S19" s="50"/>
      <c r="T19" s="50"/>
      <c r="U19" s="50"/>
      <c r="V19" s="50"/>
      <c r="W19" s="50"/>
      <c r="X19" s="50"/>
      <c r="Y19" s="50"/>
      <c r="Z19" s="12"/>
    </row>
    <row r="20" spans="1:26" x14ac:dyDescent="0.25">
      <c r="A20" s="3" t="s">
        <v>127</v>
      </c>
      <c r="B20" s="3" t="s">
        <v>105</v>
      </c>
      <c r="C20" s="12"/>
      <c r="D20" s="12"/>
      <c r="E20" s="12"/>
      <c r="F20" s="12"/>
      <c r="G20" s="27">
        <f t="shared" si="1"/>
        <v>0</v>
      </c>
      <c r="H20" s="31"/>
      <c r="I20" s="28"/>
      <c r="J20" s="27">
        <f t="shared" si="2"/>
        <v>8802.9600000000028</v>
      </c>
      <c r="K20" s="31"/>
      <c r="L20" s="27">
        <f t="shared" si="0"/>
        <v>12.5</v>
      </c>
      <c r="M20" s="12"/>
      <c r="N20" s="12"/>
      <c r="O20" s="12">
        <v>12.5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3" t="s">
        <v>127</v>
      </c>
      <c r="B21" s="3" t="s">
        <v>105</v>
      </c>
      <c r="C21" s="12"/>
      <c r="D21" s="12"/>
      <c r="E21" s="12"/>
      <c r="F21" s="12"/>
      <c r="G21" s="27">
        <f t="shared" si="1"/>
        <v>0</v>
      </c>
      <c r="H21" s="31"/>
      <c r="I21" s="28"/>
      <c r="J21" s="27">
        <f t="shared" si="2"/>
        <v>8790.4600000000028</v>
      </c>
      <c r="K21" s="31"/>
      <c r="L21" s="27">
        <f t="shared" si="0"/>
        <v>12.5</v>
      </c>
      <c r="M21" s="12"/>
      <c r="N21" s="12"/>
      <c r="O21" s="12">
        <v>12.5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1" customFormat="1" x14ac:dyDescent="0.25">
      <c r="A22" s="50" t="s">
        <v>127</v>
      </c>
      <c r="B22" s="50" t="s">
        <v>128</v>
      </c>
      <c r="C22" s="32"/>
      <c r="D22" s="32"/>
      <c r="E22" s="32"/>
      <c r="F22" s="32"/>
      <c r="G22" s="27">
        <f t="shared" si="1"/>
        <v>0</v>
      </c>
      <c r="H22" s="54"/>
      <c r="I22" s="28"/>
      <c r="J22" s="27">
        <f t="shared" si="2"/>
        <v>8737.7500000000036</v>
      </c>
      <c r="K22" s="54"/>
      <c r="L22" s="27">
        <f t="shared" si="0"/>
        <v>52.71</v>
      </c>
      <c r="M22" s="32"/>
      <c r="N22" s="32">
        <v>52.71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 t="s">
        <v>129</v>
      </c>
      <c r="B23" s="3" t="s">
        <v>130</v>
      </c>
      <c r="C23" s="12"/>
      <c r="D23" s="12"/>
      <c r="E23" s="12"/>
      <c r="F23" s="12"/>
      <c r="G23" s="27">
        <f t="shared" si="1"/>
        <v>0</v>
      </c>
      <c r="H23" s="31"/>
      <c r="I23" s="28"/>
      <c r="J23" s="27">
        <f t="shared" si="2"/>
        <v>8617.7500000000036</v>
      </c>
      <c r="K23" s="31"/>
      <c r="L23" s="27">
        <f t="shared" si="0"/>
        <v>120</v>
      </c>
      <c r="M23" s="12"/>
      <c r="N23" s="12"/>
      <c r="O23" s="12"/>
      <c r="P23" s="12">
        <v>120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3" t="s">
        <v>129</v>
      </c>
      <c r="B24" s="3" t="s">
        <v>131</v>
      </c>
      <c r="C24" s="12"/>
      <c r="D24" s="12"/>
      <c r="E24" s="12"/>
      <c r="F24" s="12"/>
      <c r="G24" s="27">
        <f t="shared" si="1"/>
        <v>0</v>
      </c>
      <c r="H24" s="31"/>
      <c r="I24" s="28"/>
      <c r="J24" s="27">
        <f t="shared" si="2"/>
        <v>8557.7500000000036</v>
      </c>
      <c r="K24" s="31"/>
      <c r="L24" s="27">
        <f t="shared" si="0"/>
        <v>60</v>
      </c>
      <c r="M24" s="12"/>
      <c r="N24" s="12"/>
      <c r="O24" s="12"/>
      <c r="P24" s="12">
        <v>60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3" t="s">
        <v>132</v>
      </c>
      <c r="B25" s="52" t="s">
        <v>133</v>
      </c>
      <c r="C25" s="12"/>
      <c r="D25" s="12"/>
      <c r="E25" s="12"/>
      <c r="F25" s="12"/>
      <c r="G25" s="27">
        <f t="shared" si="1"/>
        <v>0</v>
      </c>
      <c r="H25" s="31"/>
      <c r="I25" s="28"/>
      <c r="J25" s="27">
        <f t="shared" si="2"/>
        <v>8407.7500000000036</v>
      </c>
      <c r="K25" s="31"/>
      <c r="L25" s="27">
        <f t="shared" si="0"/>
        <v>150</v>
      </c>
      <c r="M25" s="12"/>
      <c r="N25" s="12"/>
      <c r="O25" s="12"/>
      <c r="P25" s="12">
        <v>150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3" t="s">
        <v>132</v>
      </c>
      <c r="B26" s="3" t="s">
        <v>134</v>
      </c>
      <c r="C26" s="12"/>
      <c r="D26" s="12"/>
      <c r="E26" s="12"/>
      <c r="F26" s="12"/>
      <c r="G26" s="27">
        <f t="shared" si="1"/>
        <v>0</v>
      </c>
      <c r="H26" s="31"/>
      <c r="I26" s="28"/>
      <c r="J26" s="27">
        <f t="shared" si="2"/>
        <v>8347.7500000000036</v>
      </c>
      <c r="K26" s="31"/>
      <c r="L26" s="27">
        <f t="shared" si="0"/>
        <v>60</v>
      </c>
      <c r="M26" s="12"/>
      <c r="N26" s="12"/>
      <c r="O26" s="12"/>
      <c r="P26" s="12"/>
      <c r="Q26" s="12">
        <v>60</v>
      </c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3" t="s">
        <v>132</v>
      </c>
      <c r="B27" s="3" t="s">
        <v>135</v>
      </c>
      <c r="C27" s="12"/>
      <c r="D27" s="12"/>
      <c r="E27" s="12"/>
      <c r="F27" s="12"/>
      <c r="G27" s="27">
        <f t="shared" si="1"/>
        <v>0</v>
      </c>
      <c r="H27" s="31"/>
      <c r="I27" s="28"/>
      <c r="J27" s="27">
        <f t="shared" si="2"/>
        <v>8287.7500000000036</v>
      </c>
      <c r="K27" s="31"/>
      <c r="L27" s="27">
        <f t="shared" si="0"/>
        <v>60</v>
      </c>
      <c r="M27" s="12"/>
      <c r="N27" s="12"/>
      <c r="O27" s="12"/>
      <c r="P27" s="12"/>
      <c r="Q27" s="12">
        <v>60</v>
      </c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3" t="s">
        <v>132</v>
      </c>
      <c r="B28" s="3" t="s">
        <v>136</v>
      </c>
      <c r="C28" s="12"/>
      <c r="D28" s="12"/>
      <c r="E28" s="12"/>
      <c r="F28" s="12"/>
      <c r="G28" s="27">
        <f t="shared" si="1"/>
        <v>0</v>
      </c>
      <c r="H28" s="31"/>
      <c r="I28" s="28"/>
      <c r="J28" s="27">
        <f t="shared" si="2"/>
        <v>8137.7500000000036</v>
      </c>
      <c r="K28" s="31"/>
      <c r="L28" s="27">
        <f t="shared" si="0"/>
        <v>150</v>
      </c>
      <c r="M28" s="12"/>
      <c r="N28" s="12"/>
      <c r="O28" s="12"/>
      <c r="P28" s="12">
        <v>150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3" t="s">
        <v>132</v>
      </c>
      <c r="B29" s="3" t="s">
        <v>137</v>
      </c>
      <c r="C29" s="12">
        <v>25</v>
      </c>
      <c r="D29" s="12"/>
      <c r="E29" s="12"/>
      <c r="F29" s="12"/>
      <c r="G29" s="27">
        <f t="shared" si="1"/>
        <v>25</v>
      </c>
      <c r="H29" s="31"/>
      <c r="I29" s="28"/>
      <c r="J29" s="27">
        <f t="shared" si="2"/>
        <v>8162.7500000000036</v>
      </c>
      <c r="K29" s="31"/>
      <c r="L29" s="27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3" t="s">
        <v>138</v>
      </c>
      <c r="B30" s="3" t="s">
        <v>139</v>
      </c>
      <c r="C30" s="12"/>
      <c r="D30" s="12"/>
      <c r="E30" s="12"/>
      <c r="F30" s="12"/>
      <c r="G30" s="27">
        <f t="shared" si="1"/>
        <v>0</v>
      </c>
      <c r="H30" s="31"/>
      <c r="I30" s="28"/>
      <c r="J30" s="27">
        <f t="shared" si="2"/>
        <v>8117.7500000000036</v>
      </c>
      <c r="K30" s="31"/>
      <c r="L30" s="27">
        <f t="shared" si="0"/>
        <v>45</v>
      </c>
      <c r="M30" s="12">
        <v>45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3" t="s">
        <v>142</v>
      </c>
      <c r="B31" s="3" t="s">
        <v>143</v>
      </c>
      <c r="C31" s="12"/>
      <c r="D31" s="12"/>
      <c r="E31" s="12"/>
      <c r="F31" s="12"/>
      <c r="G31" s="27">
        <f t="shared" si="1"/>
        <v>0</v>
      </c>
      <c r="H31" s="31"/>
      <c r="I31" s="28"/>
      <c r="J31" s="27">
        <f t="shared" si="2"/>
        <v>7944.5500000000038</v>
      </c>
      <c r="K31" s="31"/>
      <c r="L31" s="27">
        <f t="shared" si="0"/>
        <v>173.2</v>
      </c>
      <c r="M31" s="12"/>
      <c r="N31" s="12">
        <v>173.2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3" t="s">
        <v>144</v>
      </c>
      <c r="B32" s="3" t="s">
        <v>145</v>
      </c>
      <c r="C32" s="12"/>
      <c r="D32" s="12"/>
      <c r="E32" s="12"/>
      <c r="F32" s="12"/>
      <c r="G32" s="27">
        <f t="shared" si="1"/>
        <v>0</v>
      </c>
      <c r="H32" s="31"/>
      <c r="I32" s="28"/>
      <c r="J32" s="27">
        <f t="shared" si="2"/>
        <v>7920.5500000000038</v>
      </c>
      <c r="K32" s="31"/>
      <c r="L32" s="27">
        <f t="shared" si="0"/>
        <v>24</v>
      </c>
      <c r="M32" s="12"/>
      <c r="N32" s="12"/>
      <c r="O32" s="12"/>
      <c r="P32" s="12"/>
      <c r="Q32" s="12"/>
      <c r="R32" s="12"/>
      <c r="S32" s="12"/>
      <c r="T32" s="12">
        <v>24</v>
      </c>
      <c r="U32" s="12"/>
      <c r="V32" s="12"/>
      <c r="W32" s="12"/>
      <c r="X32" s="12"/>
      <c r="Y32" s="12"/>
      <c r="Z32" s="12"/>
    </row>
    <row r="33" spans="1:26" x14ac:dyDescent="0.25">
      <c r="A33" s="3" t="s">
        <v>144</v>
      </c>
      <c r="B33" s="3" t="s">
        <v>147</v>
      </c>
      <c r="C33" s="12"/>
      <c r="D33" s="12"/>
      <c r="E33" s="12"/>
      <c r="F33" s="12">
        <v>40</v>
      </c>
      <c r="G33" s="27">
        <f t="shared" si="1"/>
        <v>40</v>
      </c>
      <c r="H33" s="31"/>
      <c r="I33" s="28"/>
      <c r="J33" s="27">
        <f t="shared" si="2"/>
        <v>7960.5500000000038</v>
      </c>
      <c r="K33" s="31"/>
      <c r="L33" s="27">
        <f t="shared" si="0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3" t="s">
        <v>148</v>
      </c>
      <c r="B34" s="3" t="s">
        <v>149</v>
      </c>
      <c r="C34" s="12"/>
      <c r="D34" s="12"/>
      <c r="E34" s="12"/>
      <c r="F34" s="12">
        <v>40</v>
      </c>
      <c r="G34" s="27">
        <f t="shared" si="1"/>
        <v>40</v>
      </c>
      <c r="H34" s="31"/>
      <c r="I34" s="28"/>
      <c r="J34" s="27">
        <f t="shared" si="2"/>
        <v>8000.5500000000038</v>
      </c>
      <c r="K34" s="31"/>
      <c r="L34" s="27">
        <f t="shared" si="0"/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3" t="s">
        <v>148</v>
      </c>
      <c r="B35" s="3" t="s">
        <v>150</v>
      </c>
      <c r="C35" s="12"/>
      <c r="D35" s="12"/>
      <c r="E35" s="12"/>
      <c r="F35" s="12">
        <v>649.5</v>
      </c>
      <c r="G35" s="27">
        <f t="shared" si="1"/>
        <v>649.5</v>
      </c>
      <c r="H35" s="31"/>
      <c r="I35" s="28"/>
      <c r="J35" s="27">
        <f t="shared" si="2"/>
        <v>8650.0500000000029</v>
      </c>
      <c r="K35" s="31"/>
      <c r="L35" s="27">
        <f t="shared" si="0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3" t="s">
        <v>148</v>
      </c>
      <c r="B36" s="3" t="s">
        <v>151</v>
      </c>
      <c r="C36" s="12"/>
      <c r="D36" s="12"/>
      <c r="E36" s="12"/>
      <c r="F36" s="12"/>
      <c r="G36" s="27">
        <f t="shared" si="1"/>
        <v>0</v>
      </c>
      <c r="H36" s="31"/>
      <c r="I36" s="28"/>
      <c r="J36" s="27">
        <f t="shared" si="2"/>
        <v>8530.0500000000029</v>
      </c>
      <c r="K36" s="31"/>
      <c r="L36" s="27">
        <f t="shared" si="0"/>
        <v>120</v>
      </c>
      <c r="M36" s="12"/>
      <c r="N36" s="12"/>
      <c r="O36" s="12"/>
      <c r="P36" s="12">
        <v>120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3" t="s">
        <v>148</v>
      </c>
      <c r="B37" s="3" t="s">
        <v>152</v>
      </c>
      <c r="C37" s="12"/>
      <c r="D37" s="12"/>
      <c r="E37" s="12"/>
      <c r="F37" s="12"/>
      <c r="G37" s="27">
        <f t="shared" si="1"/>
        <v>0</v>
      </c>
      <c r="H37" s="46"/>
      <c r="I37" s="28"/>
      <c r="J37" s="27">
        <f t="shared" si="2"/>
        <v>8410.0500000000029</v>
      </c>
      <c r="K37" s="46"/>
      <c r="L37" s="27">
        <f t="shared" si="0"/>
        <v>120</v>
      </c>
      <c r="M37" s="12"/>
      <c r="N37" s="12"/>
      <c r="O37" s="12"/>
      <c r="P37" s="12">
        <v>120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3" t="s">
        <v>153</v>
      </c>
      <c r="B38" s="3" t="s">
        <v>82</v>
      </c>
      <c r="C38" s="12"/>
      <c r="D38" s="12"/>
      <c r="E38" s="12"/>
      <c r="F38" s="12">
        <v>80</v>
      </c>
      <c r="G38" s="27">
        <f t="shared" si="1"/>
        <v>80</v>
      </c>
      <c r="H38" s="46"/>
      <c r="I38" s="28"/>
      <c r="J38" s="27">
        <f t="shared" si="2"/>
        <v>8490.0500000000029</v>
      </c>
      <c r="K38" s="46"/>
      <c r="L38" s="27">
        <f t="shared" si="0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3"/>
      <c r="B39" s="3"/>
      <c r="C39" s="12"/>
      <c r="D39" s="12"/>
      <c r="E39" s="12"/>
      <c r="F39" s="12"/>
      <c r="G39" s="12"/>
      <c r="H39" s="46"/>
      <c r="I39" s="28"/>
      <c r="J39" s="12"/>
      <c r="K39" s="4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B40" s="47" t="s">
        <v>45</v>
      </c>
      <c r="C40" s="48">
        <f t="shared" ref="C40:F40" si="3">SUM(C4:C39)</f>
        <v>25</v>
      </c>
      <c r="D40" s="48">
        <f t="shared" si="3"/>
        <v>0</v>
      </c>
      <c r="E40" s="48">
        <f t="shared" si="3"/>
        <v>0</v>
      </c>
      <c r="F40" s="48">
        <f t="shared" si="3"/>
        <v>809.5</v>
      </c>
      <c r="G40" s="48">
        <f>SUM(G4:G39)</f>
        <v>834.5</v>
      </c>
      <c r="H40" s="48"/>
      <c r="I40" s="49"/>
      <c r="J40" s="48"/>
      <c r="K40" s="48"/>
      <c r="L40" s="48">
        <f t="shared" ref="L40:Z40" si="4">SUM(L4:L39)</f>
        <v>10510.43</v>
      </c>
      <c r="M40" s="48">
        <f t="shared" si="4"/>
        <v>45</v>
      </c>
      <c r="N40" s="48">
        <f t="shared" si="4"/>
        <v>437.42999999999995</v>
      </c>
      <c r="O40" s="48">
        <f t="shared" si="4"/>
        <v>75</v>
      </c>
      <c r="P40" s="48">
        <f t="shared" si="4"/>
        <v>1350</v>
      </c>
      <c r="Q40" s="48">
        <f t="shared" si="4"/>
        <v>120</v>
      </c>
      <c r="R40" s="48">
        <f t="shared" si="4"/>
        <v>0</v>
      </c>
      <c r="S40" s="48">
        <f t="shared" si="4"/>
        <v>0</v>
      </c>
      <c r="T40" s="48">
        <f t="shared" si="4"/>
        <v>24</v>
      </c>
      <c r="U40" s="48">
        <f t="shared" si="4"/>
        <v>0</v>
      </c>
      <c r="V40" s="48">
        <f t="shared" si="4"/>
        <v>0</v>
      </c>
      <c r="W40" s="48">
        <f t="shared" si="4"/>
        <v>30</v>
      </c>
      <c r="X40" s="48">
        <f t="shared" si="4"/>
        <v>0</v>
      </c>
      <c r="Y40" s="48">
        <f t="shared" si="4"/>
        <v>392</v>
      </c>
      <c r="Z40" s="48">
        <f t="shared" si="4"/>
        <v>8037</v>
      </c>
    </row>
    <row r="41" spans="1:26" ht="15.75" thickBot="1" x14ac:dyDescent="0.3">
      <c r="B41" s="1" t="s">
        <v>46</v>
      </c>
      <c r="C41" s="34"/>
      <c r="D41" s="34"/>
      <c r="E41" s="34"/>
      <c r="F41" s="34"/>
      <c r="G41" s="37">
        <f>J4+G40-L40</f>
        <v>8490.0500000000029</v>
      </c>
      <c r="J41" s="34"/>
      <c r="K41" s="11"/>
      <c r="L41" s="34">
        <f>SUM(M40:Z40)</f>
        <v>10510.43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6" ht="15.75" thickTop="1" x14ac:dyDescent="0.25"/>
  </sheetData>
  <printOptions horizontalCentered="1" verticalCentered="1"/>
  <pageMargins left="0" right="0" top="0.39370078740157483" bottom="0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topLeftCell="A7" workbookViewId="0">
      <selection activeCell="L40" sqref="L40"/>
    </sheetView>
  </sheetViews>
  <sheetFormatPr defaultRowHeight="15" x14ac:dyDescent="0.25"/>
  <cols>
    <col min="1" max="1" width="10.7109375" bestFit="1" customWidth="1"/>
    <col min="2" max="2" width="38.5703125" bestFit="1" customWidth="1"/>
    <col min="3" max="3" width="13.7109375" customWidth="1"/>
    <col min="4" max="6" width="12.140625" customWidth="1"/>
    <col min="7" max="7" width="10.5703125" style="2" bestFit="1" customWidth="1"/>
    <col min="8" max="8" width="10.7109375" style="33" customWidth="1"/>
    <col min="9" max="9" width="5.7109375" style="42" customWidth="1"/>
    <col min="10" max="10" width="11.5703125" style="2" bestFit="1" customWidth="1"/>
    <col min="11" max="11" width="9.140625" style="33"/>
    <col min="12" max="12" width="10.5703125" style="2" bestFit="1" customWidth="1"/>
    <col min="13" max="13" width="13.28515625" style="2" bestFit="1" customWidth="1"/>
    <col min="14" max="15" width="11" style="2" customWidth="1"/>
    <col min="16" max="22" width="9.140625" style="2"/>
    <col min="23" max="23" width="9.140625" style="2" customWidth="1"/>
    <col min="24" max="24" width="10.5703125" style="2" bestFit="1" customWidth="1"/>
  </cols>
  <sheetData>
    <row r="1" spans="1:26" x14ac:dyDescent="0.25">
      <c r="A1" s="18" t="s">
        <v>54</v>
      </c>
      <c r="B1" s="18"/>
      <c r="C1" s="18"/>
      <c r="D1" s="18"/>
      <c r="E1" s="18"/>
      <c r="F1" s="18"/>
      <c r="G1" s="18"/>
      <c r="H1" s="18"/>
      <c r="I1" s="3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1:26" s="11" customFormat="1" ht="45.75" customHeight="1" x14ac:dyDescent="0.25">
      <c r="A3" s="7" t="s">
        <v>2</v>
      </c>
      <c r="B3" s="7" t="s">
        <v>35</v>
      </c>
      <c r="C3" s="20" t="s">
        <v>48</v>
      </c>
      <c r="D3" s="20" t="s">
        <v>28</v>
      </c>
      <c r="E3" s="20" t="s">
        <v>70</v>
      </c>
      <c r="F3" s="20" t="s">
        <v>57</v>
      </c>
      <c r="G3" s="19" t="s">
        <v>36</v>
      </c>
      <c r="H3" s="20" t="s">
        <v>37</v>
      </c>
      <c r="I3" s="39" t="s">
        <v>38</v>
      </c>
      <c r="J3" s="8" t="s">
        <v>17</v>
      </c>
      <c r="K3" s="7" t="s">
        <v>39</v>
      </c>
      <c r="L3" s="8" t="s">
        <v>40</v>
      </c>
      <c r="M3" s="8" t="s">
        <v>5</v>
      </c>
      <c r="N3" s="19" t="s">
        <v>8</v>
      </c>
      <c r="O3" s="19" t="s">
        <v>15</v>
      </c>
      <c r="P3" s="8" t="s">
        <v>41</v>
      </c>
      <c r="Q3" s="8" t="s">
        <v>47</v>
      </c>
      <c r="R3" s="8" t="s">
        <v>59</v>
      </c>
      <c r="S3" s="8" t="s">
        <v>42</v>
      </c>
      <c r="T3" s="19" t="s">
        <v>13</v>
      </c>
      <c r="U3" s="19" t="s">
        <v>16</v>
      </c>
      <c r="V3" s="19" t="s">
        <v>32</v>
      </c>
      <c r="W3" s="21" t="s">
        <v>14</v>
      </c>
      <c r="X3" s="19" t="s">
        <v>94</v>
      </c>
    </row>
    <row r="4" spans="1:26" s="1" customFormat="1" x14ac:dyDescent="0.25">
      <c r="A4" s="22">
        <v>42826</v>
      </c>
      <c r="B4" s="23" t="s">
        <v>43</v>
      </c>
      <c r="C4" s="23"/>
      <c r="D4" s="24"/>
      <c r="E4" s="24"/>
      <c r="F4" s="24"/>
      <c r="G4" s="24"/>
      <c r="H4" s="7"/>
      <c r="I4" s="28"/>
      <c r="J4" s="24">
        <v>17372.88</v>
      </c>
      <c r="K4" s="7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6" s="36" customFormat="1" x14ac:dyDescent="0.25">
      <c r="A5" s="25" t="s">
        <v>55</v>
      </c>
      <c r="B5" s="26" t="s">
        <v>56</v>
      </c>
      <c r="C5" s="27"/>
      <c r="D5" s="27"/>
      <c r="E5" s="27"/>
      <c r="F5" s="27">
        <v>40</v>
      </c>
      <c r="G5" s="27">
        <f>SUM(C5:F5)</f>
        <v>40</v>
      </c>
      <c r="H5" s="28"/>
      <c r="I5" s="28"/>
      <c r="J5" s="27">
        <f>J4+G5-L5</f>
        <v>17412.88</v>
      </c>
      <c r="K5" s="28"/>
      <c r="L5" s="27">
        <f t="shared" ref="L5:L11" si="0">SUM(M5:X5)</f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6" s="36" customFormat="1" x14ac:dyDescent="0.25">
      <c r="A6" s="25" t="s">
        <v>58</v>
      </c>
      <c r="B6" s="26" t="s">
        <v>44</v>
      </c>
      <c r="C6" s="27"/>
      <c r="D6" s="27"/>
      <c r="E6" s="27"/>
      <c r="F6" s="27"/>
      <c r="G6" s="27">
        <f t="shared" ref="G6:G37" si="1">SUM(C6:F6)</f>
        <v>0</v>
      </c>
      <c r="H6" s="28"/>
      <c r="I6" s="28"/>
      <c r="J6" s="27">
        <f>J5+G6-L6</f>
        <v>17336.8</v>
      </c>
      <c r="K6" s="28"/>
      <c r="L6" s="27">
        <f t="shared" si="0"/>
        <v>76.08</v>
      </c>
      <c r="M6" s="27"/>
      <c r="N6" s="27"/>
      <c r="O6" s="27"/>
      <c r="P6" s="27"/>
      <c r="Q6" s="27"/>
      <c r="R6" s="27">
        <v>76.08</v>
      </c>
      <c r="S6" s="27"/>
      <c r="T6" s="27"/>
      <c r="U6" s="27"/>
      <c r="V6" s="27"/>
      <c r="W6" s="27"/>
      <c r="X6" s="27"/>
    </row>
    <row r="7" spans="1:26" s="36" customFormat="1" x14ac:dyDescent="0.25">
      <c r="A7" s="25" t="s">
        <v>58</v>
      </c>
      <c r="B7" s="25" t="s">
        <v>60</v>
      </c>
      <c r="C7" s="27"/>
      <c r="D7" s="27"/>
      <c r="E7" s="27"/>
      <c r="F7" s="27"/>
      <c r="G7" s="27">
        <f t="shared" si="1"/>
        <v>0</v>
      </c>
      <c r="H7" s="28"/>
      <c r="I7" s="28"/>
      <c r="J7" s="27">
        <f>J6+G7-L7</f>
        <v>17223.649999999998</v>
      </c>
      <c r="K7" s="28"/>
      <c r="L7" s="27">
        <f t="shared" si="0"/>
        <v>113.15</v>
      </c>
      <c r="M7" s="27">
        <v>113.15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6" s="36" customFormat="1" x14ac:dyDescent="0.25">
      <c r="A8" s="25" t="s">
        <v>58</v>
      </c>
      <c r="B8" s="26" t="s">
        <v>61</v>
      </c>
      <c r="C8" s="27"/>
      <c r="D8" s="27"/>
      <c r="E8" s="27"/>
      <c r="F8" s="27"/>
      <c r="G8" s="27">
        <f t="shared" si="1"/>
        <v>0</v>
      </c>
      <c r="H8" s="28"/>
      <c r="I8" s="28"/>
      <c r="J8" s="27">
        <f t="shared" ref="J8:J37" si="2">J7+G8-L8</f>
        <v>17192.499999999996</v>
      </c>
      <c r="K8" s="28"/>
      <c r="L8" s="27">
        <f t="shared" si="0"/>
        <v>31.15</v>
      </c>
      <c r="M8" s="27"/>
      <c r="N8" s="27"/>
      <c r="O8" s="27"/>
      <c r="P8" s="27"/>
      <c r="Q8" s="27"/>
      <c r="R8" s="27"/>
      <c r="S8" s="27"/>
      <c r="T8" s="27"/>
      <c r="U8" s="27"/>
      <c r="V8" s="27">
        <v>31.15</v>
      </c>
      <c r="W8" s="27"/>
      <c r="X8" s="27"/>
    </row>
    <row r="9" spans="1:26" s="41" customFormat="1" x14ac:dyDescent="0.25">
      <c r="A9" s="25" t="s">
        <v>62</v>
      </c>
      <c r="B9" s="29" t="s">
        <v>63</v>
      </c>
      <c r="C9" s="40"/>
      <c r="D9" s="40"/>
      <c r="E9" s="40"/>
      <c r="F9" s="40"/>
      <c r="G9" s="27">
        <f t="shared" si="1"/>
        <v>0</v>
      </c>
      <c r="H9" s="28"/>
      <c r="I9" s="28"/>
      <c r="J9" s="27">
        <f t="shared" si="2"/>
        <v>17179.999999999996</v>
      </c>
      <c r="K9" s="28"/>
      <c r="L9" s="27">
        <f t="shared" si="0"/>
        <v>12.5</v>
      </c>
      <c r="M9" s="27"/>
      <c r="N9" s="27"/>
      <c r="O9" s="27">
        <v>12.5</v>
      </c>
      <c r="P9" s="30"/>
      <c r="Q9" s="30"/>
      <c r="R9" s="30"/>
      <c r="S9" s="30"/>
      <c r="T9" s="30"/>
      <c r="U9" s="30"/>
      <c r="V9" s="30"/>
      <c r="W9" s="30"/>
      <c r="X9" s="30"/>
    </row>
    <row r="10" spans="1:26" s="36" customFormat="1" x14ac:dyDescent="0.25">
      <c r="A10" s="25" t="s">
        <v>62</v>
      </c>
      <c r="B10" s="29" t="s">
        <v>63</v>
      </c>
      <c r="C10" s="40"/>
      <c r="D10" s="40"/>
      <c r="E10" s="40"/>
      <c r="F10" s="40"/>
      <c r="G10" s="27">
        <f t="shared" si="1"/>
        <v>0</v>
      </c>
      <c r="H10" s="28"/>
      <c r="I10" s="28"/>
      <c r="J10" s="27">
        <f t="shared" si="2"/>
        <v>17167.199999999997</v>
      </c>
      <c r="K10" s="28"/>
      <c r="L10" s="27">
        <f t="shared" si="0"/>
        <v>12.8</v>
      </c>
      <c r="M10" s="27"/>
      <c r="N10" s="27"/>
      <c r="O10" s="27">
        <v>12.8</v>
      </c>
      <c r="P10" s="27"/>
      <c r="Q10" s="27"/>
      <c r="R10" s="27"/>
      <c r="S10" s="27"/>
      <c r="T10" s="27"/>
      <c r="U10" s="27"/>
      <c r="V10" s="27"/>
      <c r="W10" s="27"/>
      <c r="X10" s="27"/>
    </row>
    <row r="11" spans="1:26" s="36" customFormat="1" x14ac:dyDescent="0.25">
      <c r="A11" s="25" t="s">
        <v>64</v>
      </c>
      <c r="B11" s="29" t="s">
        <v>65</v>
      </c>
      <c r="C11" s="40"/>
      <c r="D11" s="40"/>
      <c r="E11" s="40"/>
      <c r="F11" s="40"/>
      <c r="G11" s="27">
        <f t="shared" si="1"/>
        <v>0</v>
      </c>
      <c r="H11" s="28"/>
      <c r="I11" s="28"/>
      <c r="J11" s="27">
        <f t="shared" si="2"/>
        <v>17138.499999999996</v>
      </c>
      <c r="K11" s="28"/>
      <c r="L11" s="27">
        <f t="shared" si="0"/>
        <v>28.7</v>
      </c>
      <c r="M11" s="27"/>
      <c r="N11" s="27"/>
      <c r="O11" s="27"/>
      <c r="P11" s="27">
        <v>28.7</v>
      </c>
      <c r="Q11" s="27"/>
      <c r="R11" s="27"/>
      <c r="S11" s="27"/>
      <c r="T11" s="27"/>
      <c r="U11" s="27"/>
      <c r="V11" s="27"/>
      <c r="W11" s="27"/>
      <c r="X11" s="27"/>
    </row>
    <row r="12" spans="1:26" s="36" customFormat="1" x14ac:dyDescent="0.25">
      <c r="A12" s="25" t="s">
        <v>68</v>
      </c>
      <c r="B12" s="29" t="s">
        <v>69</v>
      </c>
      <c r="C12" s="40"/>
      <c r="D12" s="40"/>
      <c r="E12" s="40">
        <v>1750</v>
      </c>
      <c r="F12" s="40"/>
      <c r="G12" s="27">
        <f t="shared" si="1"/>
        <v>1750</v>
      </c>
      <c r="H12" s="28"/>
      <c r="I12" s="28"/>
      <c r="J12" s="27">
        <f t="shared" si="2"/>
        <v>18888.499999999996</v>
      </c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6" s="36" customFormat="1" x14ac:dyDescent="0.25">
      <c r="A13" s="25" t="s">
        <v>66</v>
      </c>
      <c r="B13" s="29" t="s">
        <v>67</v>
      </c>
      <c r="C13" s="40"/>
      <c r="D13" s="40"/>
      <c r="E13" s="40"/>
      <c r="F13" s="40"/>
      <c r="G13" s="27">
        <f t="shared" si="1"/>
        <v>0</v>
      </c>
      <c r="H13" s="28"/>
      <c r="I13" s="28"/>
      <c r="J13" s="27">
        <f t="shared" si="2"/>
        <v>18778.239999999998</v>
      </c>
      <c r="K13" s="28"/>
      <c r="L13" s="27">
        <f t="shared" ref="L13:L37" si="3">SUM(M13:X13)</f>
        <v>110.26</v>
      </c>
      <c r="M13" s="27"/>
      <c r="N13" s="27">
        <v>110.26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6" s="36" customFormat="1" x14ac:dyDescent="0.25">
      <c r="A14" s="25" t="s">
        <v>66</v>
      </c>
      <c r="B14" s="29" t="s">
        <v>71</v>
      </c>
      <c r="C14" s="40"/>
      <c r="D14" s="40"/>
      <c r="E14" s="40"/>
      <c r="F14" s="40">
        <v>1200</v>
      </c>
      <c r="G14" s="27">
        <f t="shared" si="1"/>
        <v>1200</v>
      </c>
      <c r="H14" s="28"/>
      <c r="I14" s="28"/>
      <c r="J14" s="27">
        <f t="shared" si="2"/>
        <v>19978.239999999998</v>
      </c>
      <c r="K14" s="28"/>
      <c r="L14" s="27">
        <f t="shared" si="3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6" s="41" customFormat="1" x14ac:dyDescent="0.25">
      <c r="A15" s="25" t="s">
        <v>72</v>
      </c>
      <c r="B15" s="29" t="s">
        <v>73</v>
      </c>
      <c r="C15" s="40"/>
      <c r="D15" s="40"/>
      <c r="E15" s="40"/>
      <c r="F15" s="40">
        <v>40</v>
      </c>
      <c r="G15" s="27">
        <f t="shared" si="1"/>
        <v>40</v>
      </c>
      <c r="H15" s="35"/>
      <c r="I15" s="28"/>
      <c r="J15" s="27">
        <f t="shared" si="2"/>
        <v>20018.239999999998</v>
      </c>
      <c r="K15" s="35"/>
      <c r="L15" s="27">
        <f t="shared" si="3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6" x14ac:dyDescent="0.25">
      <c r="A16" s="25" t="s">
        <v>74</v>
      </c>
      <c r="B16" s="29" t="s">
        <v>75</v>
      </c>
      <c r="C16" s="40"/>
      <c r="D16" s="40"/>
      <c r="E16" s="40"/>
      <c r="F16" s="40"/>
      <c r="G16" s="27">
        <f t="shared" si="1"/>
        <v>0</v>
      </c>
      <c r="H16" s="31"/>
      <c r="I16" s="28"/>
      <c r="J16" s="27">
        <f t="shared" si="2"/>
        <v>19575.89</v>
      </c>
      <c r="K16" s="35"/>
      <c r="L16" s="27">
        <f t="shared" si="3"/>
        <v>442.35</v>
      </c>
      <c r="M16" s="12"/>
      <c r="N16" s="12"/>
      <c r="O16" s="12"/>
      <c r="P16" s="12"/>
      <c r="Q16" s="12"/>
      <c r="R16" s="12"/>
      <c r="S16" s="12"/>
      <c r="T16" s="12"/>
      <c r="U16" s="12">
        <v>442.35</v>
      </c>
      <c r="V16" s="12"/>
      <c r="W16" s="12"/>
      <c r="X16" s="12"/>
    </row>
    <row r="17" spans="1:24" x14ac:dyDescent="0.25">
      <c r="A17" s="25" t="s">
        <v>77</v>
      </c>
      <c r="B17" s="29" t="s">
        <v>76</v>
      </c>
      <c r="C17" s="40"/>
      <c r="D17" s="40"/>
      <c r="E17" s="40"/>
      <c r="F17" s="40">
        <v>40</v>
      </c>
      <c r="G17" s="27">
        <f t="shared" si="1"/>
        <v>40</v>
      </c>
      <c r="H17" s="31"/>
      <c r="I17" s="28"/>
      <c r="J17" s="27">
        <f t="shared" si="2"/>
        <v>19615.89</v>
      </c>
      <c r="K17" s="31"/>
      <c r="L17" s="27">
        <f t="shared" si="3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x14ac:dyDescent="0.25">
      <c r="A18" s="26" t="s">
        <v>78</v>
      </c>
      <c r="B18" s="3" t="s">
        <v>79</v>
      </c>
      <c r="C18" s="12"/>
      <c r="D18" s="12"/>
      <c r="E18" s="12"/>
      <c r="F18" s="12"/>
      <c r="G18" s="27">
        <f t="shared" si="1"/>
        <v>0</v>
      </c>
      <c r="H18" s="31"/>
      <c r="I18" s="28"/>
      <c r="J18" s="27">
        <f t="shared" si="2"/>
        <v>19565.89</v>
      </c>
      <c r="K18" s="31"/>
      <c r="L18" s="27">
        <f t="shared" si="3"/>
        <v>50</v>
      </c>
      <c r="M18" s="12"/>
      <c r="N18" s="12">
        <v>50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1" customFormat="1" x14ac:dyDescent="0.25">
      <c r="A19" s="50" t="s">
        <v>78</v>
      </c>
      <c r="B19" s="50" t="s">
        <v>61</v>
      </c>
      <c r="C19" s="12">
        <v>14.61</v>
      </c>
      <c r="D19" s="12"/>
      <c r="E19" s="12"/>
      <c r="F19" s="12"/>
      <c r="G19" s="27">
        <f t="shared" si="1"/>
        <v>14.61</v>
      </c>
      <c r="H19" s="50"/>
      <c r="I19" s="50"/>
      <c r="J19" s="27">
        <f t="shared" si="2"/>
        <v>19580.5</v>
      </c>
      <c r="K19" s="50"/>
      <c r="L19" s="27">
        <f t="shared" si="3"/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x14ac:dyDescent="0.25">
      <c r="A20" s="3" t="s">
        <v>80</v>
      </c>
      <c r="B20" s="3" t="s">
        <v>71</v>
      </c>
      <c r="C20" s="12"/>
      <c r="D20" s="12"/>
      <c r="E20" s="12"/>
      <c r="F20" s="12">
        <v>120</v>
      </c>
      <c r="G20" s="27">
        <f t="shared" si="1"/>
        <v>120</v>
      </c>
      <c r="H20" s="31"/>
      <c r="I20" s="28"/>
      <c r="J20" s="27">
        <f t="shared" si="2"/>
        <v>19700.5</v>
      </c>
      <c r="K20" s="31"/>
      <c r="L20" s="27">
        <f t="shared" si="3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5">
      <c r="A21" s="3" t="s">
        <v>81</v>
      </c>
      <c r="B21" s="3" t="s">
        <v>82</v>
      </c>
      <c r="C21" s="12"/>
      <c r="D21" s="12"/>
      <c r="E21" s="12"/>
      <c r="F21" s="12">
        <v>40</v>
      </c>
      <c r="G21" s="27">
        <f t="shared" si="1"/>
        <v>40</v>
      </c>
      <c r="H21" s="31"/>
      <c r="I21" s="28"/>
      <c r="J21" s="27">
        <f t="shared" si="2"/>
        <v>19740.5</v>
      </c>
      <c r="K21" s="31"/>
      <c r="L21" s="27">
        <f t="shared" si="3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3" t="s">
        <v>83</v>
      </c>
      <c r="B22" s="3" t="s">
        <v>63</v>
      </c>
      <c r="C22" s="12"/>
      <c r="D22" s="12"/>
      <c r="E22" s="12"/>
      <c r="F22" s="12"/>
      <c r="G22" s="27">
        <f t="shared" si="1"/>
        <v>0</v>
      </c>
      <c r="H22" s="31"/>
      <c r="I22" s="28"/>
      <c r="J22" s="27">
        <f t="shared" si="2"/>
        <v>19728</v>
      </c>
      <c r="K22" s="7"/>
      <c r="L22" s="27">
        <f t="shared" si="3"/>
        <v>12.5</v>
      </c>
      <c r="M22" s="24"/>
      <c r="N22" s="24"/>
      <c r="O22" s="32">
        <v>12.5</v>
      </c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3" t="s">
        <v>83</v>
      </c>
      <c r="B23" s="3" t="s">
        <v>63</v>
      </c>
      <c r="C23" s="12"/>
      <c r="D23" s="12"/>
      <c r="E23" s="12"/>
      <c r="F23" s="12"/>
      <c r="G23" s="27">
        <f t="shared" si="1"/>
        <v>0</v>
      </c>
      <c r="H23" s="31"/>
      <c r="I23" s="28"/>
      <c r="J23" s="27">
        <f t="shared" si="2"/>
        <v>19715.5</v>
      </c>
      <c r="K23" s="31"/>
      <c r="L23" s="27">
        <f t="shared" si="3"/>
        <v>12.5</v>
      </c>
      <c r="M23" s="12"/>
      <c r="N23" s="12"/>
      <c r="O23" s="12">
        <v>12.5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5">
      <c r="A24" s="3" t="s">
        <v>84</v>
      </c>
      <c r="B24" s="3" t="s">
        <v>85</v>
      </c>
      <c r="C24" s="12"/>
      <c r="D24" s="12"/>
      <c r="E24" s="12"/>
      <c r="F24" s="12"/>
      <c r="G24" s="27">
        <f t="shared" si="1"/>
        <v>0</v>
      </c>
      <c r="H24" s="31"/>
      <c r="I24" s="28"/>
      <c r="J24" s="27">
        <f t="shared" si="2"/>
        <v>19695.5</v>
      </c>
      <c r="K24" s="31"/>
      <c r="L24" s="27">
        <f t="shared" si="3"/>
        <v>20</v>
      </c>
      <c r="M24" s="12"/>
      <c r="N24" s="12">
        <v>20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0" x14ac:dyDescent="0.25">
      <c r="A25" s="3" t="s">
        <v>86</v>
      </c>
      <c r="B25" s="52" t="s">
        <v>87</v>
      </c>
      <c r="C25" s="12"/>
      <c r="D25" s="12"/>
      <c r="E25" s="12"/>
      <c r="F25" s="12"/>
      <c r="G25" s="27">
        <f t="shared" si="1"/>
        <v>0</v>
      </c>
      <c r="H25" s="31"/>
      <c r="I25" s="28"/>
      <c r="J25" s="27">
        <f t="shared" si="2"/>
        <v>19611.5</v>
      </c>
      <c r="K25" s="31"/>
      <c r="L25" s="27">
        <f t="shared" si="3"/>
        <v>84</v>
      </c>
      <c r="M25" s="12"/>
      <c r="N25" s="12">
        <v>84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x14ac:dyDescent="0.25">
      <c r="A26" s="3" t="s">
        <v>88</v>
      </c>
      <c r="B26" s="3" t="s">
        <v>89</v>
      </c>
      <c r="C26" s="12"/>
      <c r="D26" s="12"/>
      <c r="E26" s="12"/>
      <c r="F26" s="12"/>
      <c r="G26" s="27">
        <f t="shared" si="1"/>
        <v>0</v>
      </c>
      <c r="H26" s="31"/>
      <c r="I26" s="28"/>
      <c r="J26" s="27">
        <f t="shared" si="2"/>
        <v>19161.5</v>
      </c>
      <c r="K26" s="31"/>
      <c r="L26" s="27">
        <f t="shared" si="3"/>
        <v>450</v>
      </c>
      <c r="M26" s="12"/>
      <c r="N26" s="12"/>
      <c r="O26" s="12"/>
      <c r="P26" s="12">
        <v>450</v>
      </c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A27" s="3" t="s">
        <v>90</v>
      </c>
      <c r="B27" s="3" t="s">
        <v>91</v>
      </c>
      <c r="C27" s="12"/>
      <c r="D27" s="12"/>
      <c r="E27" s="12"/>
      <c r="F27" s="12">
        <v>40</v>
      </c>
      <c r="G27" s="27">
        <f t="shared" si="1"/>
        <v>40</v>
      </c>
      <c r="H27" s="31"/>
      <c r="I27" s="28"/>
      <c r="J27" s="27">
        <f t="shared" si="2"/>
        <v>19201.5</v>
      </c>
      <c r="K27" s="31"/>
      <c r="L27" s="27">
        <f t="shared" si="3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25">
      <c r="A28" s="3" t="s">
        <v>90</v>
      </c>
      <c r="B28" s="3" t="s">
        <v>63</v>
      </c>
      <c r="C28" s="12"/>
      <c r="D28" s="12"/>
      <c r="E28" s="12"/>
      <c r="F28" s="12"/>
      <c r="G28" s="27">
        <f t="shared" si="1"/>
        <v>0</v>
      </c>
      <c r="H28" s="31"/>
      <c r="I28" s="28"/>
      <c r="J28" s="27">
        <f t="shared" si="2"/>
        <v>19189</v>
      </c>
      <c r="K28" s="31"/>
      <c r="L28" s="27">
        <f t="shared" si="3"/>
        <v>12.5</v>
      </c>
      <c r="M28" s="12"/>
      <c r="N28" s="12"/>
      <c r="O28" s="12">
        <v>12.5</v>
      </c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3" t="s">
        <v>90</v>
      </c>
      <c r="B29" s="3" t="s">
        <v>63</v>
      </c>
      <c r="C29" s="3"/>
      <c r="D29" s="3"/>
      <c r="E29" s="3"/>
      <c r="F29" s="3"/>
      <c r="G29" s="27">
        <f t="shared" si="1"/>
        <v>0</v>
      </c>
      <c r="H29" s="31"/>
      <c r="I29" s="28"/>
      <c r="J29" s="27">
        <f t="shared" si="2"/>
        <v>19067.5</v>
      </c>
      <c r="K29" s="31"/>
      <c r="L29" s="27">
        <f t="shared" si="3"/>
        <v>121.5</v>
      </c>
      <c r="M29" s="12"/>
      <c r="N29" s="12"/>
      <c r="O29" s="12">
        <v>12.5</v>
      </c>
      <c r="P29" s="12"/>
      <c r="Q29" s="12"/>
      <c r="R29" s="12"/>
      <c r="S29" s="12"/>
      <c r="T29" s="12"/>
      <c r="U29" s="12"/>
      <c r="V29" s="12"/>
      <c r="W29" s="12"/>
      <c r="X29" s="12">
        <v>109</v>
      </c>
    </row>
    <row r="30" spans="1:24" x14ac:dyDescent="0.25">
      <c r="A30" s="3" t="s">
        <v>92</v>
      </c>
      <c r="B30" s="3" t="s">
        <v>93</v>
      </c>
      <c r="C30" s="3"/>
      <c r="D30" s="3"/>
      <c r="E30" s="3"/>
      <c r="F30" s="3"/>
      <c r="G30" s="27">
        <f t="shared" si="1"/>
        <v>0</v>
      </c>
      <c r="H30" s="31"/>
      <c r="I30" s="28"/>
      <c r="J30" s="27">
        <f t="shared" si="2"/>
        <v>19067.5</v>
      </c>
      <c r="K30" s="31"/>
      <c r="L30" s="27">
        <f t="shared" si="3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25">
      <c r="A31" s="3" t="s">
        <v>92</v>
      </c>
      <c r="B31" s="3" t="s">
        <v>95</v>
      </c>
      <c r="C31" s="3"/>
      <c r="D31" s="3"/>
      <c r="E31" s="3"/>
      <c r="F31" s="3"/>
      <c r="G31" s="27">
        <f t="shared" si="1"/>
        <v>0</v>
      </c>
      <c r="H31" s="31"/>
      <c r="I31" s="28"/>
      <c r="J31" s="27">
        <f t="shared" si="2"/>
        <v>19037.57</v>
      </c>
      <c r="K31" s="31"/>
      <c r="L31" s="27">
        <f t="shared" si="3"/>
        <v>29.93</v>
      </c>
      <c r="M31" s="12"/>
      <c r="N31" s="12">
        <v>29.93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25">
      <c r="A32" s="3" t="s">
        <v>92</v>
      </c>
      <c r="B32" s="3" t="s">
        <v>96</v>
      </c>
      <c r="C32" s="3"/>
      <c r="D32" s="3"/>
      <c r="E32" s="3"/>
      <c r="F32" s="3"/>
      <c r="G32" s="27">
        <f t="shared" si="1"/>
        <v>0</v>
      </c>
      <c r="H32" s="31"/>
      <c r="I32" s="28"/>
      <c r="J32" s="27">
        <f t="shared" si="2"/>
        <v>18737.57</v>
      </c>
      <c r="K32" s="31"/>
      <c r="L32" s="27">
        <f t="shared" si="3"/>
        <v>300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300</v>
      </c>
    </row>
    <row r="33" spans="1:24" x14ac:dyDescent="0.25">
      <c r="A33" s="3" t="s">
        <v>97</v>
      </c>
      <c r="B33" s="3" t="s">
        <v>98</v>
      </c>
      <c r="C33" s="3"/>
      <c r="D33" s="3"/>
      <c r="E33" s="3"/>
      <c r="F33" s="3"/>
      <c r="G33" s="27">
        <f t="shared" si="1"/>
        <v>0</v>
      </c>
      <c r="H33" s="31"/>
      <c r="I33" s="28"/>
      <c r="J33" s="27">
        <f t="shared" si="2"/>
        <v>18637.57</v>
      </c>
      <c r="K33" s="31"/>
      <c r="L33" s="27">
        <f t="shared" si="3"/>
        <v>100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100</v>
      </c>
    </row>
    <row r="34" spans="1:24" x14ac:dyDescent="0.25">
      <c r="A34" s="3" t="s">
        <v>97</v>
      </c>
      <c r="B34" s="3" t="s">
        <v>99</v>
      </c>
      <c r="C34" s="3"/>
      <c r="D34" s="3"/>
      <c r="E34" s="3"/>
      <c r="F34" s="3"/>
      <c r="G34" s="27">
        <f t="shared" si="1"/>
        <v>0</v>
      </c>
      <c r="H34" s="31"/>
      <c r="I34" s="28"/>
      <c r="J34" s="27">
        <f t="shared" si="2"/>
        <v>18615.62</v>
      </c>
      <c r="K34" s="31"/>
      <c r="L34" s="27">
        <f t="shared" si="3"/>
        <v>21.95</v>
      </c>
      <c r="M34" s="12"/>
      <c r="N34" s="12"/>
      <c r="O34" s="12"/>
      <c r="P34" s="12"/>
      <c r="Q34" s="12"/>
      <c r="R34" s="12"/>
      <c r="S34" s="12"/>
      <c r="T34" s="12"/>
      <c r="U34" s="12">
        <v>21.95</v>
      </c>
      <c r="V34" s="12"/>
      <c r="W34" s="12"/>
      <c r="X34" s="12"/>
    </row>
    <row r="35" spans="1:24" x14ac:dyDescent="0.25">
      <c r="A35" s="3" t="s">
        <v>100</v>
      </c>
      <c r="B35" s="3" t="s">
        <v>101</v>
      </c>
      <c r="C35" s="3"/>
      <c r="D35" s="3"/>
      <c r="E35" s="3"/>
      <c r="F35" s="3"/>
      <c r="G35" s="27">
        <f t="shared" si="1"/>
        <v>0</v>
      </c>
      <c r="H35" s="31"/>
      <c r="I35" s="28"/>
      <c r="J35" s="27">
        <f t="shared" si="2"/>
        <v>18465.98</v>
      </c>
      <c r="K35" s="31"/>
      <c r="L35" s="27">
        <f t="shared" si="3"/>
        <v>149.63999999999999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>
        <v>149.63999999999999</v>
      </c>
    </row>
    <row r="36" spans="1:24" x14ac:dyDescent="0.25">
      <c r="A36" s="3" t="s">
        <v>102</v>
      </c>
      <c r="B36" s="3" t="s">
        <v>103</v>
      </c>
      <c r="C36" s="3"/>
      <c r="D36" s="3"/>
      <c r="E36" s="3"/>
      <c r="F36" s="3"/>
      <c r="G36" s="27">
        <f t="shared" si="1"/>
        <v>0</v>
      </c>
      <c r="H36" s="31"/>
      <c r="I36" s="28"/>
      <c r="J36" s="27">
        <f t="shared" si="2"/>
        <v>18165.98</v>
      </c>
      <c r="K36" s="31"/>
      <c r="L36" s="27">
        <f t="shared" si="3"/>
        <v>300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300</v>
      </c>
    </row>
    <row r="37" spans="1:24" x14ac:dyDescent="0.25">
      <c r="A37" s="3"/>
      <c r="B37" s="3"/>
      <c r="C37" s="3"/>
      <c r="D37" s="3"/>
      <c r="E37" s="3"/>
      <c r="F37" s="3"/>
      <c r="G37" s="27">
        <f t="shared" si="1"/>
        <v>0</v>
      </c>
      <c r="H37" s="31"/>
      <c r="I37" s="28"/>
      <c r="J37" s="27">
        <f t="shared" si="2"/>
        <v>18165.98</v>
      </c>
      <c r="K37" s="31"/>
      <c r="L37" s="27">
        <f t="shared" si="3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25">
      <c r="B38" s="47" t="s">
        <v>45</v>
      </c>
      <c r="C38" s="48">
        <f t="shared" ref="C38:F38" si="4">SUM(C4:C37)</f>
        <v>14.61</v>
      </c>
      <c r="D38" s="48">
        <f t="shared" si="4"/>
        <v>0</v>
      </c>
      <c r="E38" s="48">
        <f t="shared" si="4"/>
        <v>1750</v>
      </c>
      <c r="F38" s="48">
        <f t="shared" si="4"/>
        <v>1520</v>
      </c>
      <c r="G38" s="48">
        <f>SUM(G4:G37)</f>
        <v>3284.61</v>
      </c>
      <c r="H38" s="48"/>
      <c r="I38" s="49"/>
      <c r="J38" s="48"/>
      <c r="K38" s="48"/>
      <c r="L38" s="48">
        <f t="shared" ref="L38:X38" si="5">SUM(L4:L37)</f>
        <v>2491.5100000000002</v>
      </c>
      <c r="M38" s="48">
        <f t="shared" si="5"/>
        <v>113.15</v>
      </c>
      <c r="N38" s="48">
        <f t="shared" si="5"/>
        <v>294.19</v>
      </c>
      <c r="O38" s="48">
        <f t="shared" si="5"/>
        <v>75.3</v>
      </c>
      <c r="P38" s="48">
        <f t="shared" si="5"/>
        <v>478.7</v>
      </c>
      <c r="Q38" s="48">
        <f t="shared" si="5"/>
        <v>0</v>
      </c>
      <c r="R38" s="48">
        <f t="shared" si="5"/>
        <v>76.08</v>
      </c>
      <c r="S38" s="48">
        <f t="shared" si="5"/>
        <v>0</v>
      </c>
      <c r="T38" s="48">
        <f t="shared" si="5"/>
        <v>0</v>
      </c>
      <c r="U38" s="48">
        <f t="shared" si="5"/>
        <v>464.3</v>
      </c>
      <c r="V38" s="48">
        <f t="shared" si="5"/>
        <v>31.15</v>
      </c>
      <c r="W38" s="48">
        <f t="shared" si="5"/>
        <v>0</v>
      </c>
      <c r="X38" s="48">
        <f t="shared" si="5"/>
        <v>958.64</v>
      </c>
    </row>
    <row r="39" spans="1:24" ht="15.75" thickBot="1" x14ac:dyDescent="0.3">
      <c r="B39" s="1" t="s">
        <v>46</v>
      </c>
      <c r="C39" s="1"/>
      <c r="D39" s="1"/>
      <c r="E39" s="1"/>
      <c r="F39" s="1"/>
      <c r="G39" s="37">
        <f>J4+G38-L38</f>
        <v>18165.980000000003</v>
      </c>
      <c r="J39" s="34"/>
      <c r="K39" s="11"/>
      <c r="L39" s="34">
        <f>SUM(M38:X38)</f>
        <v>2491.5100000000002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.75" thickTop="1" x14ac:dyDescent="0.25"/>
  </sheetData>
  <printOptions horizontalCentered="1" verticalCentered="1"/>
  <pageMargins left="0" right="0" top="0.39370078740157483" bottom="0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R&amp;P Accounts</vt:lpstr>
      <vt:lpstr>TB 310318</vt:lpstr>
      <vt:lpstr>Cash Book Q4</vt:lpstr>
      <vt:lpstr>Cash Book Q3</vt:lpstr>
      <vt:lpstr>Cash Book Q2</vt:lpstr>
      <vt:lpstr>Cash Book Q1</vt:lpstr>
      <vt:lpstr>'R&amp;P Accounts'!Print_Area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</dc:creator>
  <cp:lastModifiedBy>Yvette</cp:lastModifiedBy>
  <dcterms:created xsi:type="dcterms:W3CDTF">2020-03-12T20:46:04Z</dcterms:created>
  <dcterms:modified xsi:type="dcterms:W3CDTF">2020-04-30T16:32:38Z</dcterms:modified>
</cp:coreProperties>
</file>